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C:\Users\Todd Alleger\Desktop\Motus Resources\"/>
    </mc:Choice>
  </mc:AlternateContent>
  <xr:revisionPtr revIDLastSave="0" documentId="13_ncr:1_{362AFB3C-C72F-4A51-B47A-8CFACB02B1E1}" xr6:coauthVersionLast="36" xr6:coauthVersionMax="36" xr10:uidLastSave="{00000000-0000-0000-0000-000000000000}"/>
  <bookViews>
    <workbookView xWindow="600" yWindow="510" windowWidth="5415" windowHeight="5580" tabRatio="858" activeTab="2" xr2:uid="{00000000-000D-0000-FFFF-FFFF00000000}"/>
  </bookViews>
  <sheets>
    <sheet name="Project Developer" sheetId="6" r:id="rId1"/>
    <sheet name="SensorStation worksheet" sheetId="1" r:id="rId2"/>
    <sheet name="RPi Sensorgnome worksheet" sheetId="2" r:id="rId3"/>
    <sheet name="Guyed Rohn worksheet" sheetId="3" r:id="rId4"/>
    <sheet name="Bracketed Rohn worksheet" sheetId="4" r:id="rId5"/>
    <sheet name="Pop-up Mast worksheet" sheetId="5" r:id="rId6"/>
    <sheet name="Motus Toolkit" sheetId="10" r:id="rId7"/>
  </sheets>
  <definedNames>
    <definedName name="receiver_image" comment="thumbnail of chosen receiver type">INDEX(#REF!, MATCH(#REF!,#REF!,0),2)</definedName>
    <definedName name="structure_image" comment="thumbnail of chosen tower type">INDEX(#REF!, MATCH(#REF!,#REF!,0),2)</definedName>
  </definedNames>
  <calcPr calcId="191029"/>
</workbook>
</file>

<file path=xl/calcChain.xml><?xml version="1.0" encoding="utf-8"?>
<calcChain xmlns="http://schemas.openxmlformats.org/spreadsheetml/2006/main">
  <c r="E31" i="4" l="1"/>
  <c r="D11" i="1"/>
  <c r="E11" i="1" s="1"/>
  <c r="F11" i="1" s="1"/>
  <c r="D54" i="2" l="1"/>
  <c r="E54" i="2" s="1"/>
  <c r="F54" i="2" s="1"/>
  <c r="D50" i="2"/>
  <c r="E50" i="2" s="1"/>
  <c r="F50" i="2" s="1"/>
  <c r="D49" i="2"/>
  <c r="E53" i="2"/>
  <c r="F53" i="2" s="1"/>
  <c r="E52" i="2"/>
  <c r="F52" i="2" s="1"/>
  <c r="E51" i="2"/>
  <c r="F51" i="2" s="1"/>
  <c r="F12" i="5" l="1"/>
  <c r="G12" i="5" s="1"/>
  <c r="F13" i="5"/>
  <c r="G13" i="5" s="1"/>
  <c r="F14" i="5"/>
  <c r="G14" i="5" s="1"/>
  <c r="F15" i="5"/>
  <c r="G15" i="5" s="1"/>
  <c r="F16" i="5"/>
  <c r="G16" i="5" s="1"/>
  <c r="F11" i="4"/>
  <c r="G11" i="4" s="1"/>
  <c r="F12" i="4"/>
  <c r="G12" i="4" s="1"/>
  <c r="F13" i="4"/>
  <c r="G13" i="4" s="1"/>
  <c r="F14" i="4"/>
  <c r="G14" i="4" s="1"/>
  <c r="F15" i="4"/>
  <c r="G15" i="4" s="1"/>
  <c r="F40" i="3"/>
  <c r="G40" i="3" s="1"/>
  <c r="F10" i="3"/>
  <c r="G10" i="3" s="1"/>
  <c r="F11" i="3"/>
  <c r="G11" i="3" s="1"/>
  <c r="F13" i="3"/>
  <c r="G13" i="3" s="1"/>
  <c r="B12" i="6"/>
  <c r="B14" i="6"/>
  <c r="B13" i="6"/>
  <c r="B6" i="6"/>
  <c r="B5" i="6"/>
  <c r="C5" i="4"/>
  <c r="E33" i="4" s="1"/>
  <c r="F33" i="4" s="1"/>
  <c r="G33" i="4" s="1"/>
  <c r="E40" i="5"/>
  <c r="F40" i="5" s="1"/>
  <c r="G40" i="5" s="1"/>
  <c r="C8" i="5"/>
  <c r="C7" i="5"/>
  <c r="C6" i="5"/>
  <c r="C6" i="3"/>
  <c r="E34" i="3" s="1"/>
  <c r="E35" i="3" s="1"/>
  <c r="E43" i="1"/>
  <c r="F43" i="1" s="1"/>
  <c r="E44" i="1"/>
  <c r="F44" i="1" s="1"/>
  <c r="E45" i="1"/>
  <c r="F45" i="1" s="1"/>
  <c r="D42" i="1"/>
  <c r="E42" i="1" s="1"/>
  <c r="F42" i="1" s="1"/>
  <c r="D46" i="1"/>
  <c r="D10" i="1"/>
  <c r="E10" i="1" s="1"/>
  <c r="F10" i="1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F33" i="3"/>
  <c r="G33" i="3" s="1"/>
  <c r="F38" i="4"/>
  <c r="G38" i="4" s="1"/>
  <c r="E52" i="5"/>
  <c r="F52" i="5" s="1"/>
  <c r="G52" i="5" s="1"/>
  <c r="E51" i="5"/>
  <c r="F51" i="5" s="1"/>
  <c r="E50" i="5"/>
  <c r="F50" i="5" s="1"/>
  <c r="G50" i="5" s="1"/>
  <c r="E49" i="5"/>
  <c r="F49" i="5" s="1"/>
  <c r="E48" i="5"/>
  <c r="F48" i="5" s="1"/>
  <c r="G48" i="5" s="1"/>
  <c r="E47" i="5"/>
  <c r="F47" i="5" s="1"/>
  <c r="E46" i="5"/>
  <c r="F46" i="5" s="1"/>
  <c r="E46" i="4"/>
  <c r="F46" i="4" s="1"/>
  <c r="G46" i="4" s="1"/>
  <c r="E45" i="4"/>
  <c r="F45" i="4" s="1"/>
  <c r="E44" i="4"/>
  <c r="F44" i="4" s="1"/>
  <c r="G44" i="4" s="1"/>
  <c r="E43" i="4"/>
  <c r="F43" i="4" s="1"/>
  <c r="E42" i="4"/>
  <c r="F42" i="4" s="1"/>
  <c r="G42" i="4" s="1"/>
  <c r="E48" i="4"/>
  <c r="F48" i="4" s="1"/>
  <c r="G48" i="4" s="1"/>
  <c r="E47" i="4"/>
  <c r="F47" i="4" s="1"/>
  <c r="E38" i="3"/>
  <c r="F38" i="3" s="1"/>
  <c r="G38" i="3" s="1"/>
  <c r="F32" i="3"/>
  <c r="G32" i="3" s="1"/>
  <c r="E34" i="4"/>
  <c r="F32" i="4"/>
  <c r="G32" i="4" s="1"/>
  <c r="F30" i="4"/>
  <c r="G30" i="4" s="1"/>
  <c r="F29" i="4"/>
  <c r="G29" i="4" s="1"/>
  <c r="F28" i="4"/>
  <c r="G28" i="4" s="1"/>
  <c r="E25" i="3"/>
  <c r="E24" i="3"/>
  <c r="E27" i="4"/>
  <c r="E26" i="4"/>
  <c r="E28" i="5"/>
  <c r="E27" i="5"/>
  <c r="E23" i="5"/>
  <c r="F23" i="5" s="1"/>
  <c r="G23" i="5" s="1"/>
  <c r="E22" i="4"/>
  <c r="E19" i="4"/>
  <c r="F19" i="4" s="1"/>
  <c r="G19" i="4" s="1"/>
  <c r="G12" i="3"/>
  <c r="G14" i="3"/>
  <c r="E51" i="3"/>
  <c r="E50" i="3"/>
  <c r="E49" i="3"/>
  <c r="E48" i="3"/>
  <c r="E47" i="3"/>
  <c r="E46" i="3"/>
  <c r="E45" i="3"/>
  <c r="D11" i="2"/>
  <c r="E11" i="2" s="1"/>
  <c r="F11" i="2" s="1"/>
  <c r="D12" i="2"/>
  <c r="E12" i="2" s="1"/>
  <c r="F12" i="2" s="1"/>
  <c r="F42" i="5"/>
  <c r="G42" i="5" s="1"/>
  <c r="F41" i="5"/>
  <c r="G41" i="5" s="1"/>
  <c r="F36" i="5"/>
  <c r="G36" i="5" s="1"/>
  <c r="F35" i="5"/>
  <c r="G35" i="5" s="1"/>
  <c r="F33" i="5"/>
  <c r="G33" i="5" s="1"/>
  <c r="F32" i="5"/>
  <c r="G32" i="5" s="1"/>
  <c r="F31" i="5"/>
  <c r="G31" i="5" s="1"/>
  <c r="F30" i="5"/>
  <c r="G30" i="5" s="1"/>
  <c r="F29" i="5"/>
  <c r="G29" i="5" s="1"/>
  <c r="F22" i="5"/>
  <c r="G22" i="5" s="1"/>
  <c r="F21" i="5"/>
  <c r="G21" i="5" s="1"/>
  <c r="E20" i="5"/>
  <c r="F20" i="5" s="1"/>
  <c r="G20" i="5" s="1"/>
  <c r="E35" i="4"/>
  <c r="F35" i="4" s="1"/>
  <c r="G35" i="4" s="1"/>
  <c r="F21" i="4"/>
  <c r="G21" i="4" s="1"/>
  <c r="F20" i="4"/>
  <c r="G20" i="4" s="1"/>
  <c r="F42" i="3"/>
  <c r="G42" i="3" s="1"/>
  <c r="E41" i="3"/>
  <c r="F41" i="3" s="1"/>
  <c r="G41" i="3" s="1"/>
  <c r="E39" i="3"/>
  <c r="F39" i="3" s="1"/>
  <c r="G39" i="3" s="1"/>
  <c r="E37" i="3"/>
  <c r="F37" i="3" s="1"/>
  <c r="G37" i="3" s="1"/>
  <c r="F31" i="3"/>
  <c r="G31" i="3" s="1"/>
  <c r="F30" i="3"/>
  <c r="G30" i="3" s="1"/>
  <c r="E29" i="3"/>
  <c r="F29" i="3" s="1"/>
  <c r="G29" i="3" s="1"/>
  <c r="F28" i="3"/>
  <c r="G28" i="3" s="1"/>
  <c r="F27" i="3"/>
  <c r="G27" i="3" s="1"/>
  <c r="F26" i="3"/>
  <c r="G26" i="3" s="1"/>
  <c r="E21" i="3"/>
  <c r="F21" i="3" s="1"/>
  <c r="G21" i="3" s="1"/>
  <c r="F20" i="3"/>
  <c r="G20" i="3" s="1"/>
  <c r="F19" i="3"/>
  <c r="G19" i="3" s="1"/>
  <c r="E18" i="3"/>
  <c r="F18" i="3" s="1"/>
  <c r="G18" i="3" s="1"/>
  <c r="D21" i="2"/>
  <c r="E21" i="2" s="1"/>
  <c r="F21" i="2" s="1"/>
  <c r="D14" i="2"/>
  <c r="D34" i="2" s="1"/>
  <c r="E34" i="2" s="1"/>
  <c r="F34" i="2" s="1"/>
  <c r="D9" i="2"/>
  <c r="E9" i="2" s="1"/>
  <c r="F9" i="2" s="1"/>
  <c r="D8" i="2"/>
  <c r="E8" i="2" s="1"/>
  <c r="F8" i="2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1" i="1"/>
  <c r="F21" i="1" s="1"/>
  <c r="E20" i="1"/>
  <c r="F20" i="1" s="1"/>
  <c r="D19" i="1"/>
  <c r="D17" i="1" s="1"/>
  <c r="E17" i="1" s="1"/>
  <c r="F17" i="1" s="1"/>
  <c r="D18" i="1"/>
  <c r="E18" i="1" s="1"/>
  <c r="F18" i="1" s="1"/>
  <c r="E15" i="1"/>
  <c r="F15" i="1" s="1"/>
  <c r="D13" i="1"/>
  <c r="E13" i="1" s="1"/>
  <c r="F13" i="1" s="1"/>
  <c r="E9" i="1"/>
  <c r="F9" i="1" s="1"/>
  <c r="B18" i="6" l="1"/>
  <c r="B9" i="6"/>
  <c r="F35" i="3"/>
  <c r="G35" i="3" s="1"/>
  <c r="F31" i="4"/>
  <c r="G31" i="4" s="1"/>
  <c r="E38" i="5"/>
  <c r="F38" i="5" s="1"/>
  <c r="G38" i="5" s="1"/>
  <c r="E39" i="5"/>
  <c r="F39" i="5" s="1"/>
  <c r="G39" i="5" s="1"/>
  <c r="E37" i="5"/>
  <c r="F37" i="5" s="1"/>
  <c r="G37" i="5" s="1"/>
  <c r="E34" i="5"/>
  <c r="E36" i="3"/>
  <c r="F36" i="3" s="1"/>
  <c r="G36" i="3" s="1"/>
  <c r="E14" i="2"/>
  <c r="E19" i="1"/>
  <c r="F19" i="1" s="1"/>
  <c r="F39" i="1" s="1"/>
  <c r="E46" i="1"/>
  <c r="F46" i="1" s="1"/>
  <c r="G51" i="5"/>
  <c r="G49" i="5"/>
  <c r="G47" i="5"/>
  <c r="G46" i="5"/>
  <c r="G47" i="4"/>
  <c r="G45" i="4"/>
  <c r="G43" i="4"/>
  <c r="E36" i="4"/>
  <c r="E37" i="4" s="1"/>
  <c r="F22" i="4"/>
  <c r="G22" i="4" s="1"/>
  <c r="F24" i="3"/>
  <c r="G24" i="3" s="1"/>
  <c r="F45" i="3"/>
  <c r="G45" i="3" s="1"/>
  <c r="F49" i="3"/>
  <c r="G49" i="3" s="1"/>
  <c r="F25" i="3"/>
  <c r="G25" i="3" s="1"/>
  <c r="F46" i="3"/>
  <c r="G46" i="3" s="1"/>
  <c r="F50" i="3"/>
  <c r="G50" i="3" s="1"/>
  <c r="F48" i="3"/>
  <c r="G48" i="3" s="1"/>
  <c r="F27" i="4"/>
  <c r="G27" i="4" s="1"/>
  <c r="F28" i="5"/>
  <c r="G28" i="5" s="1"/>
  <c r="F47" i="3"/>
  <c r="G47" i="3" s="1"/>
  <c r="F51" i="3"/>
  <c r="G51" i="3" s="1"/>
  <c r="F26" i="4"/>
  <c r="G26" i="4" s="1"/>
  <c r="F34" i="4"/>
  <c r="G34" i="4" s="1"/>
  <c r="F27" i="5"/>
  <c r="G27" i="5" s="1"/>
  <c r="F14" i="2" l="1"/>
  <c r="F46" i="2" s="1"/>
  <c r="E49" i="2"/>
  <c r="F49" i="2" s="1"/>
  <c r="F49" i="1"/>
  <c r="C5" i="6" s="1"/>
  <c r="G55" i="5"/>
  <c r="C14" i="6" s="1"/>
  <c r="F36" i="4"/>
  <c r="G36" i="4" s="1"/>
  <c r="F37" i="4"/>
  <c r="G37" i="4" s="1"/>
  <c r="G54" i="3"/>
  <c r="C12" i="6" s="1"/>
  <c r="G51" i="4" l="1"/>
  <c r="C13" i="6" s="1"/>
  <c r="C18" i="6" s="1"/>
  <c r="F57" i="2"/>
  <c r="C6" i="6"/>
  <c r="C9" i="6" s="1"/>
  <c r="C20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Todd S A</author>
  </authors>
  <commentList>
    <comment ref="B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Are you planning for a single station of this type or multiple stations?
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In multiples of 10ft tower sections; maximum of 40ft.
</t>
        </r>
      </text>
    </comment>
    <comment ref="D7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Battery backup; recommended for sites with inconsistent grid power.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Todd S A</author>
  </authors>
  <commentList>
    <comment ref="B4" authorId="0" shapeId="0" xr:uid="{00000000-0006-0000-0300-000001000000}">
      <text>
        <r>
          <rPr>
            <sz val="9"/>
            <color indexed="81"/>
            <rFont val="Tahoma"/>
            <family val="2"/>
          </rPr>
          <t>In multiples of 10ft tower sections.</t>
        </r>
      </text>
    </comment>
    <comment ref="D7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Battery backup; recommended for sites with inconsistent grid power.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Todd S A</author>
  </authors>
  <commentList>
    <comment ref="D7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Battery backup; Recommended for sites with inconsistent grid power.
</t>
        </r>
      </text>
    </comment>
  </commentList>
</comments>
</file>

<file path=xl/sharedStrings.xml><?xml version="1.0" encoding="utf-8"?>
<sst xmlns="http://schemas.openxmlformats.org/spreadsheetml/2006/main" count="810" uniqueCount="419">
  <si>
    <t>How many sites will use Sensorstations in this configuration:</t>
  </si>
  <si>
    <t>Insert the number of antennas you plan to use for each frequency (up to a total of 10):</t>
  </si>
  <si>
    <t>166.380Mhz</t>
  </si>
  <si>
    <t>434.00 Mhz</t>
  </si>
  <si>
    <t>Item</t>
  </si>
  <si>
    <t>Source</t>
  </si>
  <si>
    <t>Individual Cost</t>
  </si>
  <si>
    <t>Total Needed</t>
  </si>
  <si>
    <t>Project Total</t>
  </si>
  <si>
    <t>Total Cost</t>
  </si>
  <si>
    <t>Web</t>
  </si>
  <si>
    <t>CTT</t>
  </si>
  <si>
    <t xml:space="preserve">     -LTE Modem</t>
  </si>
  <si>
    <t>FUNcube Dongle Pro+</t>
  </si>
  <si>
    <t>FUNcube Dongle</t>
  </si>
  <si>
    <t>http://www.funcubedongle.com/</t>
  </si>
  <si>
    <t>Coleman's Military Surplus</t>
  </si>
  <si>
    <t>SMA male to SMA female - 6" (2-pack)</t>
  </si>
  <si>
    <t>Amazon</t>
  </si>
  <si>
    <t>DHT Electronics RF coaxial coax cable assembly SMA male to N female bulkhead 6''</t>
  </si>
  <si>
    <t>https://www.amazon.com/gp/product/B00COX9MTG/ref=ppx_yo_dt_b_asin_title_o00_s00?ie=UTF8&amp;psc=1</t>
  </si>
  <si>
    <t>SMA male right angle to N female bulkhead 12''</t>
  </si>
  <si>
    <t>https://www.amazon.com/gp/product/B00COXZ2RM/ref=ppx_yo_dt_b_asin_title_o00_s01?ie=UTF8&amp;psc=1</t>
  </si>
  <si>
    <t>GPS Antenna - 3-5V 28dB 5 Meter SMA</t>
  </si>
  <si>
    <t>Adafruit</t>
  </si>
  <si>
    <t>https://www.adafruit.com/products/960</t>
  </si>
  <si>
    <t>https://www.amazon.com/gp/product/B074RJ1RXP/ref=ppx_yo_dt_b_asin_title_o00_s00?ie=UTF8&amp;psc=1</t>
  </si>
  <si>
    <t>5 Pcs Dual Row 4 Position Covered Screw Terminal Strip 600V 25A</t>
  </si>
  <si>
    <t>https://www.amazon.com/uxcell-Positions-Barrier-Terminal-TB-4504L/dp/B07DM14L15/ref=sr_1_9?keywords=dual+row+4+position+covered+screw+terminal+strip&amp;qid=1580322077&amp;sr=8-9</t>
  </si>
  <si>
    <t>#6-32 1/2" pan head machine screw</t>
  </si>
  <si>
    <t>local</t>
  </si>
  <si>
    <t>#-32 lock nut</t>
  </si>
  <si>
    <t>10-24 x 1/2" pan head machine screw</t>
  </si>
  <si>
    <t>10-24 coupling nut</t>
  </si>
  <si>
    <t>#8 steel washer</t>
  </si>
  <si>
    <t>1/4" x 5/8" neoprene washer</t>
  </si>
  <si>
    <t>O-rings 7/32" ID, 11/32" OD, 1/16" Cross Section</t>
  </si>
  <si>
    <t>SMA Dust Cover w/chain</t>
  </si>
  <si>
    <t>Digikey</t>
  </si>
  <si>
    <t>http://www.digikey.com/product-detail/en/te-connectivity-amp-connectors/3-1478985-0/3-1478985-0-ND/1890799</t>
  </si>
  <si>
    <t>brass carriage bolt</t>
  </si>
  <si>
    <t>brass nut</t>
  </si>
  <si>
    <t>brass washer</t>
  </si>
  <si>
    <t>O-rings 1/8" ID, 1/4" OD, 1/16" Cross Section</t>
  </si>
  <si>
    <t>Total</t>
  </si>
  <si>
    <t>Potential Extra Equipment</t>
  </si>
  <si>
    <t>https://www.amazon.com/Extension-Female-Connector-Adapter-Antenna/dp/B088DCWKYZ/ref=pd_sbs_23_4/132-2919077-4811434?_encoding=UTF8&amp;pd_rd_i=B07W43XX63&amp;pd_rd_r=33f74a27-b086-4acd-b123-f79c3d4c413b&amp;pd_rd_w=0tigm&amp;pd_rd_wg=WSt20&amp;pf_rd_p=ed1e2146-ecfe-435e-b3b5-d79fa072fd58&amp;pf_rd_r=BAXSQWAE1NGCV33S05GW&amp;refRID=BAXSQWAE1NGCV33S05GW&amp;th=1</t>
  </si>
  <si>
    <t>https://www.amazon.com/gp/product/B07P12XW3J/ref=ppx_yo_dt_b_asin_title_o00_s00?ie=UTF8&amp;psc=1</t>
  </si>
  <si>
    <t>Final Total</t>
  </si>
  <si>
    <t>CTT Life Tag Dongle</t>
  </si>
  <si>
    <t>https://store.celltracktech.com/products/lifetag-motus-adapter</t>
  </si>
  <si>
    <t>U.S. G.I. Small Utility Box</t>
  </si>
  <si>
    <t>https://colemans.com/u-s-g-i-small-utility-box</t>
  </si>
  <si>
    <t>DHT Electronics RF coaxial coax cable assembly SMA male to BNC female bulkhead 6"</t>
  </si>
  <si>
    <t>https://www.amazon.com/DHT-Electronics-coaxial-assembly-bulkhead/dp/B00CQ283QI/ref=sr_1_1?ie=UTF8&amp;qid=1489927047&amp;sr=8-1&amp;keywords=DHT+Electronics+RF+coaxial+coax+cable+assembly+SMA+male+to+BNC+female+bulkhead+6%22</t>
  </si>
  <si>
    <t>AmazonBasics USB 2.0 Extension Cable 2-Pack - A-Male to A-Female - 3.3 Feet (1 Meter)</t>
  </si>
  <si>
    <t>https://www.amazon.com/AmazonBasics-Extension-Cable-2-Pack-Female/dp/B00NH13Q8W/ref=sr_1_1?ie=UTF8&amp;qid=1489927149&amp;sr=8-1&amp;keywords=AmazonBasics+USB+2.0+Extension+Cable+2-Pack+-+A-Male+to+A-Female+-+3.3+Feet+%281+Meter%29</t>
  </si>
  <si>
    <t>Raspberry Pi microUSB power cable with on/off switch</t>
  </si>
  <si>
    <t>https://www.amazon.com/gp/product/B00JU24Z3W/ref=oh_aui_detailpage_o00_s00?ie=UTF8&amp;psc=1</t>
  </si>
  <si>
    <t>Black &amp; Red Terminal Binding Post</t>
  </si>
  <si>
    <t>https://www.amazon.com/CESS-Terminal-Binding-Amplifier-Banana/dp/B01G0PLING/ref=sr_1_5?s=electronics&amp;ie=UTF8&amp;qid=1489946224&amp;sr=1-5&amp;keywords=binding+posts</t>
  </si>
  <si>
    <t>32 GB microSD memory card</t>
  </si>
  <si>
    <t>CR 1220 battery</t>
  </si>
  <si>
    <t>https://www.amazon.com/CR1220-Battery-Lithium-Button-Batteries/dp/B0751RLXSR/ref=sr_1_8?ie=UTF8&amp;qid=1517350919&amp;sr=8-8&amp;keywords=cr%2B1220%2Bbutton%2Bbattery&amp;th=1</t>
  </si>
  <si>
    <t>D-Link powered USB Hub</t>
  </si>
  <si>
    <t>Adafruit Ultimate GPS HAT for Raspberry Pi A+/B+/Pi 2 - Mini Kit</t>
  </si>
  <si>
    <t>https://www.adafruit.com/products/2324</t>
  </si>
  <si>
    <t>GPS Antenna - External Active Antenna - 3-5V 28dB 5 Meter SMA</t>
  </si>
  <si>
    <t>SMA to uFL/u.FL/IPX/IPEX RF Adapter Cable</t>
  </si>
  <si>
    <t>https://www.adafruit.com/products/851</t>
  </si>
  <si>
    <t>Brass M2.5 Standoffs for Pi HATs - 11mm - Black Plated - Pack of 2</t>
  </si>
  <si>
    <t>https://www.adafruit.com/products/2336</t>
  </si>
  <si>
    <t>Heat sink 14 x 14 x 8</t>
  </si>
  <si>
    <t>https://www.adafruit.com/product/3083</t>
  </si>
  <si>
    <t>Pushbutton w/ red LED</t>
  </si>
  <si>
    <t>https://www.adafruit.com/product/559</t>
  </si>
  <si>
    <t>Break-away 0.1" 36-pin strip male header (10 pieces)</t>
  </si>
  <si>
    <t>https://www.adafruit.com/product/392</t>
  </si>
  <si>
    <t>Premium Female/Female Jumper Wires - 40 x 3" (75mm)</t>
  </si>
  <si>
    <t>https://www.adafruit.com/product/794</t>
  </si>
  <si>
    <t>Raspberry Pi 3 Enclosure - Tall - NMC style</t>
  </si>
  <si>
    <t>Marty Rice</t>
  </si>
  <si>
    <t>https://www.tindie.com/products/mjrice/raspberry-pi-3-enclosure-/?pt=full_prod_search</t>
  </si>
  <si>
    <t>BNC Dust Cover w/chain</t>
  </si>
  <si>
    <t>http://www.digikey.com/product-detail/en/pomona-electronics/3839/501-1394-ND/736704</t>
  </si>
  <si>
    <t>DC/DC Voltage Converter</t>
  </si>
  <si>
    <t>http://www.digikey.com/products/en?keywords=102-3154-ND</t>
  </si>
  <si>
    <t>12mm x 2.5mm flathead machine screw</t>
  </si>
  <si>
    <t>2.5mm washer</t>
  </si>
  <si>
    <t>Dantona stick-on bumpers 20-pack</t>
  </si>
  <si>
    <t>Velcro Industrial strength heavy duty stickon on strips, 2-pack</t>
  </si>
  <si>
    <t>https://www.amazon.com/VELCRO-Brand-Industrial-Strength-Superior/dp/B0001UZZ72?th=1</t>
  </si>
  <si>
    <t>Tools - examples are not necessarily specific, just what I happen to have.</t>
  </si>
  <si>
    <t>Soldering Iron - 25A, 120V(works on a normal wall outlet)</t>
  </si>
  <si>
    <t>https://www.digikey.com/product-detail/en/apex-tool-group/SP25NUS/SP25NUS-ND/4007109?WT.srch=1&amp;gclid=Cj0KCQjwqsHWBRDsARIsALPWMEPw5TNTuS3rYBfLPdRTk1DiZvq46YbVX-j0pvggEjCUioxGtEiTBBcaAiP8EALw_wcB</t>
  </si>
  <si>
    <t>Conical soldering iron tip (for more precise work, i.e. attaching GPS cap)</t>
  </si>
  <si>
    <t>https://www.digikey.com/product-detail/en/apex-tool-group/MT1B/MT1B-ND/4525305</t>
  </si>
  <si>
    <t>Chisel soldering iron tip (for coarser work, i.e. tinning wire ends)</t>
  </si>
  <si>
    <t>https://www.digikey.com/product-detail/en/apex-tool-group/MT2/MT2AT-ND/4525306</t>
  </si>
  <si>
    <t>Solder wire - Rosin activated; 60/40</t>
  </si>
  <si>
    <t>Flux - Rosin (for tinning wire ends if desired, but not necessary for soldering Raspberry Pi)</t>
  </si>
  <si>
    <t>Small Flathead screwdriver</t>
  </si>
  <si>
    <t>Hemostat/Small Pliers</t>
  </si>
  <si>
    <t>Colored Electrical tape: Red, Yellow, Green, Blue, or your choice</t>
  </si>
  <si>
    <t>Scissors</t>
  </si>
  <si>
    <t>Drill - capable of holding 1/2" bit</t>
  </si>
  <si>
    <t>1/2" drill bit - for BNC coax holes</t>
  </si>
  <si>
    <t>5/16" drill bit - for red/black power posts</t>
  </si>
  <si>
    <t>1/4" drill bit - for GPS antenna</t>
  </si>
  <si>
    <t>9/64" drill bit - for GPS dust cover screw</t>
  </si>
  <si>
    <t>Razorblade/knife</t>
  </si>
  <si>
    <t>Foil Tape</t>
  </si>
  <si>
    <t>Hot Glue gun &amp; hot glue sticks</t>
  </si>
  <si>
    <t>How many sites is this for:</t>
  </si>
  <si>
    <t>Site Specifics:</t>
  </si>
  <si>
    <t>Tower Ht (ft):</t>
  </si>
  <si>
    <t>30</t>
  </si>
  <si>
    <t>Solar (Y/N)?:</t>
  </si>
  <si>
    <t>Y</t>
  </si>
  <si>
    <t># of guylines</t>
  </si>
  <si>
    <t>Grid (Y/N)?:</t>
  </si>
  <si>
    <t>N</t>
  </si>
  <si>
    <t>Length of upper guyline (ft)</t>
  </si>
  <si>
    <t>Internet (Y/N)?:</t>
  </si>
  <si>
    <t>battery tender (Y/N)?:</t>
  </si>
  <si>
    <t>Part #</t>
  </si>
  <si>
    <t>Cost</t>
  </si>
  <si>
    <t>Single Site</t>
  </si>
  <si>
    <t>Choose number and type of antennas:</t>
  </si>
  <si>
    <t>Y1505</t>
  </si>
  <si>
    <t>YS4306</t>
  </si>
  <si>
    <t>Telemetry Equipment</t>
  </si>
  <si>
    <t>Shireen RFC-400 50ohm coax cable by the foot</t>
  </si>
  <si>
    <t>Shireen</t>
  </si>
  <si>
    <t>RFC400-by-the-foot</t>
  </si>
  <si>
    <t>https://www.shireeninc.com/osc/rfc400-low-loss-rf-coax-cable-by-the-foot</t>
  </si>
  <si>
    <t>Shireen RFC-400 50ohm coax cable 500ft roll</t>
  </si>
  <si>
    <t>RFC400-500</t>
  </si>
  <si>
    <t>https://www.shireeninc.com/osc/rfc400-low-loss-rf-coax-cable-500-ft-spool</t>
  </si>
  <si>
    <t>Shireen RFC-400 50ohm coax cable 1000ft roll</t>
  </si>
  <si>
    <t>https://www.shireeninc.com/osc/rfc400-low-loss-rf-coax-cable-1000-ft-spool</t>
  </si>
  <si>
    <t>https://www.amazon.com/gp/product/B0779ZQKS8/ref=ppx_yo_dt_b_asin_title_o03_s00?ie=UTF8&amp;psc=1</t>
  </si>
  <si>
    <t>Tower Equipment</t>
  </si>
  <si>
    <t>1 3/8" T-shape Thru Fitting</t>
  </si>
  <si>
    <t>Canopies &amp; Tarps</t>
  </si>
  <si>
    <t>FVOT</t>
  </si>
  <si>
    <t>https://www.canopiesandtarps.com/fvotcc.html</t>
  </si>
  <si>
    <t>1 3/8" Flat Roof Center Fitting</t>
  </si>
  <si>
    <t>FVF5</t>
  </si>
  <si>
    <t>https://www.canopiesandtarps.com/fvf5cc.html</t>
  </si>
  <si>
    <t>Ground Clamp</t>
  </si>
  <si>
    <t>3-Star</t>
  </si>
  <si>
    <t>TNB4002</t>
  </si>
  <si>
    <t>https://www.3starinc.com/thomas_and_betts_tnb4002_j_water_pipe_ground_clamp.html?filter=%26fd6%3D33</t>
  </si>
  <si>
    <t>Tower Base Ground Clamp</t>
  </si>
  <si>
    <t>CBC1/1.25</t>
  </si>
  <si>
    <t>https://www.3starinc.com/rohn_r-cpc11_25_tower_base_ground_clamp.html</t>
  </si>
  <si>
    <t>5/8" x 4' Copper-clad grounding rod</t>
  </si>
  <si>
    <t>GR-8</t>
  </si>
  <si>
    <t>https://www.3starinc.com/58_x_8_foot_ground_rod_copper_clad.html?filter=%26fd6%3D34</t>
  </si>
  <si>
    <t>ROHN 25G 10 Foot Main Tower Section</t>
  </si>
  <si>
    <t>25G</t>
  </si>
  <si>
    <t>https://www.3starinc.com/rohn_25g_10_main_tower_section_r-25g.html</t>
  </si>
  <si>
    <t>ROHN 25G Tower Section Top Cap</t>
  </si>
  <si>
    <t>3/16 steel wire rope 250' spool</t>
  </si>
  <si>
    <t>E-Rigging</t>
  </si>
  <si>
    <t>https://www.e-rigging.com/three-sixteenths-X-250-foot-Galvanized-Cable</t>
  </si>
  <si>
    <t>3/16 steel wire rope 500' spool</t>
  </si>
  <si>
    <t>https://www.e-rigging.com/three-sixteenths-X-500-foot-Galvanized-Cable</t>
  </si>
  <si>
    <t>3/16 Wire Rope thimble</t>
  </si>
  <si>
    <t>https://www.e-rigging.com/three-sixteenths-inch-Light-Duty-Wire-Rope-Thimble</t>
  </si>
  <si>
    <t>3/16 steel rope clamps</t>
  </si>
  <si>
    <t>https://www.e-rigging.com/three-sixteenths-inch-Malleable-Wire-Rope-Clip</t>
  </si>
  <si>
    <t>3/16"  steel zinc-plated quick links</t>
  </si>
  <si>
    <t>E-rigging</t>
  </si>
  <si>
    <t>https://www.e-rigging.com/three-sixteenths-inch-Quick-Link</t>
  </si>
  <si>
    <t>1/2 x 6" jaw - eye turnbuckles</t>
  </si>
  <si>
    <t>https://www.e-rigging.com/half-inch-X-6-inch-Jaw-Jaw-Turnbuckle</t>
  </si>
  <si>
    <t>7/16 snap links (carabiners)</t>
  </si>
  <si>
    <t>https://www.e-rigging.com/seven-sixteenth-inch-Snap-Link</t>
  </si>
  <si>
    <t>Duckbill 88 ground anchor</t>
  </si>
  <si>
    <t>Forestry Supply</t>
  </si>
  <si>
    <t>88-DB1</t>
  </si>
  <si>
    <t>https://www.forestry-suppliers.com/product_pages/products.php?mi=63505&amp;itemnum=79122&amp;redir=Y</t>
  </si>
  <si>
    <t>1" galvanized water pipe - 10', 1.315" O.D.</t>
  </si>
  <si>
    <t>Solar/Power Equipment</t>
  </si>
  <si>
    <t>Morningstar Sunsaver 10L 12 V charge controller</t>
  </si>
  <si>
    <t>https://www.amazon.com/Morningstar-SS-10L-12V-Sunsaver-10-Amp-Lvd/dp/B002MQSTQ2/ref=sr_1_1?ie=UTF8&amp;qid=1497788682&amp;sr=8-1&amp;keywords=sunsaver+10l</t>
  </si>
  <si>
    <t>RENOGY Solar Panel Pole Mount</t>
  </si>
  <si>
    <t>https://www.amazon.com/RENOGY-Solar-Panel-Pole-Mount/dp/B00I2YFKQK</t>
  </si>
  <si>
    <t>Renology 10ft Solar Cable Adapter Cable - pair</t>
  </si>
  <si>
    <t>https://www.amazon.com/Renogy-Adaptor-connectors-Connecting-controller/dp/B00JH1PABW/ref=sr_1_1?ie=UTF8&amp;qid=1517354677&amp;sr=8-1&amp;keywords=10%2Bft%2Brenogy%2Bsolar%2Bcable&amp;th=1</t>
  </si>
  <si>
    <t>Battery Tender Power Tender Plus - 12V 5A</t>
  </si>
  <si>
    <t>Tower Ht:</t>
  </si>
  <si>
    <t># of brackets:</t>
  </si>
  <si>
    <t>concrete base (cu.ft.):</t>
  </si>
  <si>
    <t>27</t>
  </si>
  <si>
    <t>ROHN 25G Adjustable House Bracket 0"-24"</t>
  </si>
  <si>
    <t>HB25BG</t>
  </si>
  <si>
    <t>https://www.3starinc.com/rohn_25g_adjustable_house_bracket_hb25bg_0-24_inch_.html</t>
  </si>
  <si>
    <t>ROHN 25G Tower 5 Foot Short Base Section</t>
  </si>
  <si>
    <t>R-SB25G5</t>
  </si>
  <si>
    <t>https://www.3starinc.com/rohn_25g_tower_5_foot_short_base_section_r-sb25g5.html</t>
  </si>
  <si>
    <t>Quickrete 60lb concrete mix (0.5 cu.ft./bag)</t>
  </si>
  <si>
    <t>https://www.homedepot.com/p/Quikrete-60-lb-Concrete-Mix-110160/100318478</t>
  </si>
  <si>
    <t>5/16" x 4" galvanized lag screw</t>
  </si>
  <si>
    <t>https://www.homedepot.com/p/SPAX-5-16-in-x-4-in-Powerlag-Hex-Drive-Washer-Head-High-Corrosion-Resistant-Coating-Lag-Screw-4571820801007/202041045</t>
  </si>
  <si>
    <t>5/16" galvanized washer</t>
  </si>
  <si>
    <t>https://www.homedepot.com/p/Everbilt-5-16-in-Hot-Dipped-Galvanized-Cut-Washer-807286/204633117</t>
  </si>
  <si>
    <t>middle guyline (ft)</t>
  </si>
  <si>
    <t>lower guyline (ft)</t>
  </si>
  <si>
    <t>40' Telescoping Mast (UPS shippable)</t>
  </si>
  <si>
    <t>EZ TM-40-U-95</t>
  </si>
  <si>
    <t>https://www.3starinc.com/40-foot-telescopic-push-up-antenna-mast-ups-shippable.html</t>
  </si>
  <si>
    <t>Telescopic Antenna Mast Heavy Duty Base Plate</t>
  </si>
  <si>
    <t>EX 32C</t>
  </si>
  <si>
    <t>https://www.3starinc.com/ez32c_telescopic_antenna_mast_heavy_duty_base_plate.html</t>
  </si>
  <si>
    <t>10' Tripod mount (fits 2.25" mast)</t>
  </si>
  <si>
    <t>EZ 40W</t>
  </si>
  <si>
    <t>https://www.3starinc.com/10_foot_roof_mount_tripod_for_telescopic_antenna_mast_fits_2_25_inch_.html</t>
  </si>
  <si>
    <t>Total feet of guyline (select spools based on total)</t>
  </si>
  <si>
    <t>5/16 x 4 1/2" jaw - eye turnbuckles</t>
  </si>
  <si>
    <t>https://www.e-rigging.com/five-sixteenths-inch-X-4-half-inch-Jaw-Jaw-Turnbuckle</t>
  </si>
  <si>
    <t>CTT Sensorstation V.3</t>
  </si>
  <si>
    <t>https://celltracktech.com/products/sensorstation-for-sensorgnome-version-3-0</t>
  </si>
  <si>
    <t>Source 1</t>
  </si>
  <si>
    <t>Source 2</t>
  </si>
  <si>
    <t>Bud Industries Electronics Case - NBF-32318 (UV Protected)</t>
  </si>
  <si>
    <t>Allied Electronics</t>
  </si>
  <si>
    <t>https://www.alliedelec.com/product/bud-industries/nbf-32318/70148202/</t>
  </si>
  <si>
    <t>https://www.amazon.com/BUD-Industries-NBF-32318-Plastic-Outdoor/dp/B005UPBOXW</t>
  </si>
  <si>
    <t>https://www.amazon.com/Proxicast-Broadband-Directional-1710-2700-4400-4900/dp/B073WQ8DXD?ref_=ast_sto_dp</t>
  </si>
  <si>
    <t>https://www.amazon.com/Proxicast-4G-5G-External-Magnetic-Coil-Antenna/dp/B07M6J73BB?ref_=ast_sto_dp&amp;th=1</t>
  </si>
  <si>
    <t>U.S. G.I. Heavy Duty Carry Case/Shipping Container - USED</t>
  </si>
  <si>
    <t>https://colemans.com/u-s-g-i-heavy-duty-carry-case-shipping-container-used</t>
  </si>
  <si>
    <t>https://www.amazon.com/dp/B08XQ8V2QJ/ref=sspa_dk_detail_0?pd_rd_i=B08XQ8V2QJ&amp;pd_rd_w=QIlbu&amp;content-id=amzn1.sym.dd2c6db7-6626-466d-bf04-9570e69a7df0&amp;pf_rd_p=dd2c6db7-6626-466d-bf04-9570e69a7df0&amp;pf_rd_r=3JEECHTMSFTV1XHENPTQ&amp;pd_rd_wg=qNEDn&amp;pd_rd_r=b3345bb7-cd42-41b3-89d5-e308c6e14012&amp;s=pc&amp;sp_csd=d2lkZ2V0TmFtZT1zcF9kZXRhaWxfdGhlbWF0aWM&amp;spLa=ZW5jcnlwdGVkUXVhbGlmaWVyPUExTThZS1JHMlJUNlE0JmVuY3J5cHRlZElkPUEwODE0NTIzTFBOUENGSFZKR0FSJmVuY3J5cHRlZEFkSWQ9QTAzMTA1NzgyTTJaTUFUQkszUENVJndpZGdldE5hbWU9c3BfZGV0YWlsX3RoZW1hdGljJmFjdGlvbj1jbGlja1JlZGlyZWN0JmRvTm90TG9nQ2xpY2s9dHJ1ZQ&amp;th=1</t>
  </si>
  <si>
    <t>https://www.amazon.com/D-Link-DUB-H7-USB-2-0-7-port/dp/B0002AFZVM</t>
  </si>
  <si>
    <t>https://www.adafruit.com/product/4292</t>
  </si>
  <si>
    <t>Raspberry Pi 4 - Model B</t>
  </si>
  <si>
    <t>9E166NF</t>
  </si>
  <si>
    <t>Mouser; Digikey</t>
  </si>
  <si>
    <r>
      <t>https://www.mouser.com/ProductDetail/Laird/YS4306?qs=%2Fha2pyFadujrQWOZB2yywW4Zj042XebU21Mm2i5gUho%3D (</t>
    </r>
    <r>
      <rPr>
        <i/>
        <u/>
        <sz val="11"/>
        <color rgb="FF000000"/>
        <rFont val="Calibri"/>
        <family val="2"/>
      </rPr>
      <t>alternate</t>
    </r>
    <r>
      <rPr>
        <i/>
        <u/>
        <sz val="11"/>
        <color rgb="FF1155CC"/>
        <rFont val="Calibri"/>
        <family val="2"/>
      </rPr>
      <t>: https://www.digikey.ca/en/products/detail/laird-connectivity-inc/YS4306/3521886)</t>
    </r>
  </si>
  <si>
    <t>7E434NF</t>
  </si>
  <si>
    <t>https://www.digikey.com/en/products/detail/te-connectivity-laird/Y1505/3521788</t>
  </si>
  <si>
    <t xml:space="preserve"> Digikey; ArcAntenna; Mouser</t>
  </si>
  <si>
    <t>Alternate choice:  Laird Tech YS4306 433 mHz Yagi Antenna</t>
  </si>
  <si>
    <t>Alternate choice:  Laird Tech Y1505 150-172 mHz Yagi Antenna</t>
  </si>
  <si>
    <t>6-element Yagi - 166.38 mHz - 6E166NF</t>
  </si>
  <si>
    <t>9-element Yagi - 166.38 mHz - 9E166NF</t>
  </si>
  <si>
    <t>7-element Yagi - 434.00 mHz - 7E434NF</t>
  </si>
  <si>
    <t xml:space="preserve">N-type male connector  Pack of 10 N Male Plug Crimp Connector </t>
  </si>
  <si>
    <t>https://www.3starinc.com/rohn_25g_tower_section_top_cap_r-25ag1.html</t>
  </si>
  <si>
    <t>R-25AG1</t>
  </si>
  <si>
    <t>ROHN 25G Hinged baseplate</t>
  </si>
  <si>
    <t>https://www.3starinc.com/rohn_25g_tower_hinged_base_plate_r-bph25g.html</t>
  </si>
  <si>
    <t>BPH25G</t>
  </si>
  <si>
    <t>Alternate choice:  ROHN 25G Self-Supporting baseplate</t>
  </si>
  <si>
    <t>25GSSB</t>
  </si>
  <si>
    <t>https://www.3starinc.com/rohn_25g_tower_self_supporting_base_plate_r-25gssb.html</t>
  </si>
  <si>
    <t>3/8" galvanized shackle</t>
  </si>
  <si>
    <t>https://www.e-rigging.com/3-8-chicago-hardware-hot-dip-galvanized-screw-pin-anchor-shackle</t>
  </si>
  <si>
    <t>https://www.westechrigging.com/duckbill-014x42.html</t>
  </si>
  <si>
    <t xml:space="preserve">Source 2 </t>
  </si>
  <si>
    <t>https://www.homedepot.com/p/Southland-1-in-x-10-ft-Galvanized-Steel-Pipe-565-1200HC/100576427?source=shoppingads&amp;locale=en-US&amp;&amp;mtc=SHOPPING-CM-CML-GGL-D26P-026_001_PIPE_FITTING-NA-NA-NA-SMART-2998850-NA-NA-NA-NBR-NA-NA-NEW-PL3_Live&amp;cm_mmc=SHOPPING-CM-CML-GGL-D26P-026_001_PIPE_FITTING-NA-NA-NA-SMART-2998850-NA-NA-NA-NBR-NA-NA-NEW-PL3_Live-71700000094213694-58700007814434200-92700071019453829&amp;gclid=Cj0KCQiAw8OeBhCeARIsAGxWtUyBbFGbiKnFaKLemQSh7UxLFG0LqIsBL6V9eePAaMlFgV7nMgFgd5caAk1FEALw_wcB&amp;gclsrc=aw.ds</t>
  </si>
  <si>
    <t>https://www.amazon.com/Renogy-Monocrystalline-Solar-Compact-Design/dp/B07GF5JY35?ref_=ast_sto_dp&amp;th=1</t>
  </si>
  <si>
    <t>Renogy 100 watt 12v solar panel</t>
  </si>
  <si>
    <t>https://www.amazon.com/dp/B00S1RT58C?ref=nb_sb_ss_w_as-reorder-t1_ypp_rep_k0_1_10&amp;amp=&amp;crid=2OQQ5RE6IV4XH&amp;amp=&amp;sprefix=12v+100ah+</t>
  </si>
  <si>
    <t>Universal Power Group 12v 100AH SLA battery</t>
  </si>
  <si>
    <t>https://www.grainger.com/product/10W832?gucid=N:N:PS:Paid:GGL:CSM-2295:4P7A1P:20501231&amp;gclid=Cj0KCQiAw8OeBhCeARIsAGxWtUwCkVgGT6z5cWUjQeGdrtBOtV7NjhsrsTJ-xDYawvdzQd-IGpzdDMgaAu-cEALw_wcB&amp;gclsrc=aw.ds</t>
  </si>
  <si>
    <t>Grainger</t>
  </si>
  <si>
    <t>https://www.amazon.com/dp/B088GYYNGG?ref=ppx_yo2ov_dt_b_product_details&amp;th=1</t>
  </si>
  <si>
    <t xml:space="preserve">12v 5A Waterproof power supply </t>
  </si>
  <si>
    <t>ROHN 25G guyline bracket</t>
  </si>
  <si>
    <t>https://www.3starinc.com/rohn_25g_tower_guy_bracket_r-ga25gd.html</t>
  </si>
  <si>
    <t>GA25GD</t>
  </si>
  <si>
    <t>How many sites will use SensorGnomes in this configuration:</t>
  </si>
  <si>
    <t>How will you upload data?</t>
  </si>
  <si>
    <t>Cellular (y/n)</t>
  </si>
  <si>
    <t>Local Internet (y/n)</t>
  </si>
  <si>
    <t>y</t>
  </si>
  <si>
    <t>Ethernet to USB adapter</t>
  </si>
  <si>
    <t>https://www.amazon.com/USB-Ethernet-Adapter-Gigabit-Switch/dp/B09GRL3VCN/ref=pd_lpo_1?pd_rd_w=WASCK&amp;content-id=amzn1.sym.196193c7-f80f-4550-90d9-c8be3a442748&amp;pf_rd_p=196193c7-f80f-4550-90d9-c8be3a442748&amp;pf_rd_r=EZA3FWF2AJ9Z2MG3KR7G&amp;pd_rd_wg=zyEJ2&amp;pd_rd_r=002a35f1-a195-4c1a-94e3-cbac572e328e&amp;pd_rd_i=B09GRL3VCN&amp;th=1</t>
  </si>
  <si>
    <t>n</t>
  </si>
  <si>
    <t>10 ft Extension Cable - SMA Male to N Male (for Proxicast yagi)</t>
  </si>
  <si>
    <t>Proxicast 3G / 4G / LTE/Wi-Fi Yagi Antenna (ANT-128-004)</t>
  </si>
  <si>
    <t>Proxicast 4G/LTE Omni Antenna (ANT-124-SMA-2PK)</t>
  </si>
  <si>
    <t>SMA Male to SMA Female RF Connector Adapter (10ft)</t>
  </si>
  <si>
    <t>3/16 steel wire rope guyline - total footage</t>
  </si>
  <si>
    <t>25</t>
  </si>
  <si>
    <t>Project Totals</t>
  </si>
  <si>
    <t>Receivers</t>
  </si>
  <si>
    <t>CTT SensorStation</t>
  </si>
  <si>
    <t>SensorGnome</t>
  </si>
  <si>
    <t>Lotek</t>
  </si>
  <si>
    <t>Structures</t>
  </si>
  <si>
    <t>Guyed Rohn tower</t>
  </si>
  <si>
    <t>Bracketed Rohn tower</t>
  </si>
  <si>
    <t>Pop-up Mast</t>
  </si>
  <si>
    <t>Rooftop</t>
  </si>
  <si>
    <t>Custom</t>
  </si>
  <si>
    <t># units</t>
  </si>
  <si>
    <t>total</t>
  </si>
  <si>
    <t>Amt Needed/unit</t>
  </si>
  <si>
    <t>Equipment Total</t>
  </si>
  <si>
    <t>Receivers Total</t>
  </si>
  <si>
    <t>Structures Total</t>
  </si>
  <si>
    <t>Local internet (y/n)</t>
  </si>
  <si>
    <t>Intermod Communications</t>
  </si>
  <si>
    <t>way@rfintermod.com</t>
  </si>
  <si>
    <t>`</t>
  </si>
  <si>
    <t>CAT 5 ethernet cable</t>
  </si>
  <si>
    <t>RPi 4G/LTE Cellular Modem Kit - Telit LE910C4-NF (NA)</t>
  </si>
  <si>
    <t>SixFab</t>
  </si>
  <si>
    <t>https://sixfab.com/product/raspberry-pi-4g-lte-modem-kit/</t>
  </si>
  <si>
    <t>RFC400</t>
  </si>
  <si>
    <r>
      <t xml:space="preserve">House Bracketed Rohn Tower Equipment worksheet </t>
    </r>
    <r>
      <rPr>
        <b/>
        <i/>
        <sz val="11"/>
        <color theme="1"/>
        <rFont val="Calibri"/>
        <family val="2"/>
      </rPr>
      <t>(medium-heavy duty station; requires concrete base and structurally sound building for bracket attachment; best for long-term or permenant stations and up to 10 antennas; possibility for grid power and internet connectivity)</t>
    </r>
  </si>
  <si>
    <r>
      <t xml:space="preserve">Guyed Pop-up Mast Tower Equipment worksheet </t>
    </r>
    <r>
      <rPr>
        <b/>
        <i/>
        <sz val="11"/>
        <color theme="1"/>
        <rFont val="Calibri"/>
        <family val="2"/>
      </rPr>
      <t>(lightweight, guyed, light to medium-duty structure; best for 1-4 antennas, seasonal stations, 25ft maximum recommended height)</t>
    </r>
  </si>
  <si>
    <r>
      <t xml:space="preserve">Guyed Rohn Tower Equipment worksheet </t>
    </r>
    <r>
      <rPr>
        <b/>
        <i/>
        <sz val="11"/>
        <color theme="1"/>
        <rFont val="Calibri"/>
        <family val="2"/>
      </rPr>
      <t>(medium to heavy-duty guyed structure; best for long-term stations up to 8 antennas)</t>
    </r>
  </si>
  <si>
    <r>
      <t>RPi Sensorgnome Equipment Worksheet</t>
    </r>
    <r>
      <rPr>
        <b/>
        <i/>
        <sz val="14"/>
        <color rgb="FF000000"/>
        <rFont val="Calibri"/>
        <family val="2"/>
      </rPr>
      <t xml:space="preserve"> </t>
    </r>
    <r>
      <rPr>
        <b/>
        <i/>
        <sz val="11"/>
        <color rgb="FF000000"/>
        <rFont val="Calibri"/>
        <family val="2"/>
      </rPr>
      <t>(166mHz-only or dual-mode receiver; DIY build; open source software; community-based tech support; least expensive option)</t>
    </r>
  </si>
  <si>
    <r>
      <rPr>
        <b/>
        <sz val="14"/>
        <color rgb="FF000000"/>
        <rFont val="Calibri"/>
        <family val="2"/>
      </rPr>
      <t xml:space="preserve">Sensorstation Equipment Worksheet </t>
    </r>
    <r>
      <rPr>
        <b/>
        <i/>
        <sz val="11"/>
        <color rgb="FF000000"/>
        <rFont val="Calibri"/>
        <family val="2"/>
      </rPr>
      <t>(434 mHz-only or dual-mode receiver; built-in cellular connectivity; company-backed tech support)</t>
    </r>
    <r>
      <rPr>
        <b/>
        <sz val="11"/>
        <color rgb="FF000000"/>
        <rFont val="Calibri"/>
        <family val="2"/>
      </rPr>
      <t xml:space="preserve"> </t>
    </r>
  </si>
  <si>
    <t>Telemetry Tools</t>
  </si>
  <si>
    <t>Coax stripper</t>
  </si>
  <si>
    <t>Crimp tool</t>
  </si>
  <si>
    <t>Cable cutter</t>
  </si>
  <si>
    <t>Electrical/Solar Tools</t>
  </si>
  <si>
    <t>MC4 connector kit</t>
  </si>
  <si>
    <t>phillips screwdriver - sm</t>
  </si>
  <si>
    <t>phillips screwdriver - lg</t>
  </si>
  <si>
    <t>^^^^</t>
  </si>
  <si>
    <t>flathead screwdriver - sm</t>
  </si>
  <si>
    <t>flathead screwdriver - lg</t>
  </si>
  <si>
    <t>electricians multitool</t>
  </si>
  <si>
    <t>needlenose pliers</t>
  </si>
  <si>
    <t>sidesnips/crimptool</t>
  </si>
  <si>
    <t>multimeter</t>
  </si>
  <si>
    <t>General Tools</t>
  </si>
  <si>
    <t>crescent/speed wrenches</t>
  </si>
  <si>
    <t>5/16"</t>
  </si>
  <si>
    <t>3/8"</t>
  </si>
  <si>
    <t>7/16"</t>
  </si>
  <si>
    <t>1/2"</t>
  </si>
  <si>
    <t>9/16"</t>
  </si>
  <si>
    <t>5/8"</t>
  </si>
  <si>
    <t>3/4"</t>
  </si>
  <si>
    <t>sockets - 1/4" driver</t>
  </si>
  <si>
    <t>5/16" - 1/4" drive</t>
  </si>
  <si>
    <t>7/16" - 1/4" drive short</t>
  </si>
  <si>
    <t>1/2" - 1/4" drive short</t>
  </si>
  <si>
    <t>1/4" drive drill bit</t>
  </si>
  <si>
    <t>8mm - 1/4" drive</t>
  </si>
  <si>
    <t>sockets - 3/8" driver</t>
  </si>
  <si>
    <t>5/16" - 3/8" drive</t>
  </si>
  <si>
    <t>7/16" - 3/8" drive short</t>
  </si>
  <si>
    <t>7/16" - 3/8" drive deep</t>
  </si>
  <si>
    <t>1/2" - 3/8" drive short</t>
  </si>
  <si>
    <t>1/2" - 3/8" drive deep</t>
  </si>
  <si>
    <t>9/16" - 3/8" drive short</t>
  </si>
  <si>
    <t>9/16" - 3/8" drive deep</t>
  </si>
  <si>
    <t>3/8" drive drill bit</t>
  </si>
  <si>
    <t>8mm - 3/8" drive</t>
  </si>
  <si>
    <t>6mm hex drive</t>
  </si>
  <si>
    <t>adjustable cresent wrench - lg</t>
  </si>
  <si>
    <t>adjustable crescent wrench - sm</t>
  </si>
  <si>
    <t>channel lock wrench</t>
  </si>
  <si>
    <t>Power Tools</t>
  </si>
  <si>
    <t>compact drill</t>
  </si>
  <si>
    <t>wood drill bits</t>
  </si>
  <si>
    <t>locally</t>
  </si>
  <si>
    <t>metal drill bits</t>
  </si>
  <si>
    <t>flathead, phillips, T-20-T35 bits</t>
  </si>
  <si>
    <t>drill bit case</t>
  </si>
  <si>
    <t>step bit</t>
  </si>
  <si>
    <t>Miscellaneous</t>
  </si>
  <si>
    <t>post level</t>
  </si>
  <si>
    <t>tape measure</t>
  </si>
  <si>
    <t>tool backpack</t>
  </si>
  <si>
    <t>sharpies</t>
  </si>
  <si>
    <t>small sledgehammer</t>
  </si>
  <si>
    <t>small round metal file</t>
  </si>
  <si>
    <t>small flat metal file</t>
  </si>
  <si>
    <t>Receiver Connection</t>
  </si>
  <si>
    <t>3ft ethernet cable</t>
  </si>
  <si>
    <t>USB-ethernet x2</t>
  </si>
  <si>
    <t>USB-lightning</t>
  </si>
  <si>
    <t>https://www.amazon.com/ProsKit-200-081-Rotary-Stripper-Diameter/dp/B0046QYSKW/ref=sr_1_58?keywords=rg8+coax+stripper+tool&amp;qid=1696510381&amp;s=industrial&amp;sr=1-58</t>
  </si>
  <si>
    <t>https://www.amazon.com/gp/product/B00HDPA4XI/ref=ppx_yo_dt_b_asin_title_o02_s00?ie=UTF8&amp;psc=1</t>
  </si>
  <si>
    <t>https://www.harborfreight.com/electrical/electrician-s-tools/10-in-cable-cutters-63827.html</t>
  </si>
  <si>
    <t>https://www.amazon.com/Houseables-Ratcheting-2-5-6-0mm%C2%B2-Extension-Connectors/dp/B07VKTP7RF/ref=sr_1_11?keywords=mc4+tool&amp;qid=1696366681&amp;sr=8-11</t>
  </si>
  <si>
    <t>https://www.harborfreight.com/hand-tools/tool-sets/screwdriver-sets/8-piece-professional-screwdriver-set-94607.html</t>
  </si>
  <si>
    <t>https://www.harborfreight.com/electrical/electrician-s-tools/electrical-crimper-and-stripper-57595.html</t>
  </si>
  <si>
    <t>https://www.harborfreight.com/hand-tools/tool-sets/plier-sets/pliers-set-4-piece-64262.html</t>
  </si>
  <si>
    <t>https://www.grainger.com/product/EXTECH-Digital-Multimeter-CAT-II-3LXX9</t>
  </si>
  <si>
    <t>https://www.harborfreight.com/hand-tools/tool-sets/wrench-sets/7-piece-sae-ratcheting-combo-wrench-set-96654.html</t>
  </si>
  <si>
    <t>https://www.harborfreight.com/hand-tools/tool-sets/socket-ratchet-sets/14-in-drive-sae-socket-set-21-piece-63466.html</t>
  </si>
  <si>
    <t>https://www.harborfreight.com/power-tools/drill-driver-bits/drill-bit-accessories/socket-adaptors/impact-rated-hex-shank-socket-driver-set-3-pack-64605.html</t>
  </si>
  <si>
    <t>https://www.grainger.com/product/WESTWARD-Socket-1-4-in-Drive-Size-53YP91</t>
  </si>
  <si>
    <t>https://www.harborfreight.com/hand-tools/tool-sets/socket-ratchet-sets/38-in-drive-sae-socket-set-20-piece-63465.html</t>
  </si>
  <si>
    <t>https://www.grainger.com/product/WESTWARD-Socket-3-8-in-Drive-Size-53YT16</t>
  </si>
  <si>
    <t>https://www.grainger.com/product/WESTWARD-Socket-Bit-3-8-in-Drive-Size-54TL60?opr=PDPRRDSP&amp;analytics=dsrrItems_54TM61</t>
  </si>
  <si>
    <t>https://www.grainger.com/product/WESTWARD-Adjustable-Wrench-Set-Alloy-20PG95</t>
  </si>
  <si>
    <t>https://www.grainger.com/product/MILWAUKEE-Drill-Kit-12V-DC-22UT57</t>
  </si>
  <si>
    <t>https://www.harborfreight.com/power-tools/drill-driver-bits/1-4-quarter-inch-3-4-quarter-inch-high-speed-steel-step-drill-44460.html</t>
  </si>
  <si>
    <t>https://www.harborfreight.com/hand-tools/measuring-marking/levels/2-piece-post-level-and-square-set-39183.html</t>
  </si>
  <si>
    <t>https://www.harborfreight.com/hand-tools/measuring-marking/16-ft-x-34-in-slide-lock-tape-measure-56675.html</t>
  </si>
  <si>
    <t>https://www.grainger.com/product/KLEIN-TOOLS-Tool-Bag-12-Outside-Pockets-484T59</t>
  </si>
  <si>
    <t>https://www.harborfreight.com/2-lb-hardwood-engineers-hammer-69226.html</t>
  </si>
  <si>
    <t>https://www.amazon.com/Monoprice-Cat5e-Ethernet-Patch-Cable/dp/B008F0XQI0/ref=sr_1_4?crid=1QRVL29EHZFGI&amp;keywords=cat5%2Bethernet%2Bcable%2B3ft&amp;qid=1696367604&amp;sprefix=cat5%2Bethernet%2Bcable%2B3ft%2Caps%2C100&amp;sr=8-4&amp;th=1</t>
  </si>
  <si>
    <t>https://www.amazon.com/TP-Link-Foldable-Gigabit-Ethernet-Compatible/dp/B00YUU3KC6/ref=sxin_16_pa_sp_search_thematic_sspa?content-id=amzn1.sym.26abd864-41de-4663-b956-74ef0d53e0d2%3Aamzn1.sym.26abd864-41de-4663-b956-74ef0d53e0d2&amp;crid=3J3NIDBOMDJFI&amp;cv_ct_cx=usb%2Bto%2Bethernet&amp;keywords=usb%2Bto%2Bethernet&amp;pd_rd_i=B00YUU3KC6&amp;pd_rd_r=e7487c88-7314-4d68-a8bd-1b9869c542a5&amp;pd_rd_w=TCWcN&amp;pd_rd_wg=D2QtS&amp;pf_rd_p=26abd864-41de-4663-b956-74ef0d53e0d2&amp;pf_rd_r=PZQCV8M02HC7Y8059Q9P&amp;qid=1696367648&amp;sbo=RZvfv%2F%2FHxDF%2BO5021pAnSA%3D%3D&amp;sprefix=usb%2Bto%2Bethernet%2Caps%2C98&amp;sr=1-3-2b34d040-5c83-4b7f-ba01-15975dfb8828-spons&amp;sp_csd=d2lkZ2V0TmFtZT1zcF9zZWFyY2hfdGhlbWF0aWM&amp;th=1</t>
  </si>
  <si>
    <t>https://www.amazon.com/Certified-Lightning-Ethernet-Connector-Compatible/dp/B09R1RGNJW/ref=sr_1_1?crid=MKP2CPYNYOCA&amp;keywords=ethernet+to+lightning+cable&amp;qid=1696367801&amp;s=electronics&amp;sprefix=ethernet+to+lightning+cable%2Celectronics%2C110&amp;sr=1-1</t>
  </si>
  <si>
    <t>Motus Technical Toolkit</t>
  </si>
  <si>
    <t xml:space="preserve">     -Iridium Modem</t>
  </si>
  <si>
    <t>https://celltracktech.com/collections/digital-radio-products/products/sensorstation-for-sensorgnome-version-3-1?F1=Iridium</t>
  </si>
  <si>
    <t>https://celltracktech.com/collections/digital-radio-products/products/sensorstation-for-sensorgnome-version-3-1?F1=LTE</t>
  </si>
  <si>
    <t>How will you upload data primarily?</t>
  </si>
  <si>
    <t>Pack of 4 RF U.FL(IPEX/IPX) to SMA Female (12 inches (30 cm))</t>
  </si>
  <si>
    <t>Manually (y/n)</t>
  </si>
  <si>
    <t>Iridium (y/n)</t>
  </si>
  <si>
    <t>1</t>
  </si>
  <si>
    <t>This sheet displays your project totals for all receivers and stations configured.  Start by filling in a receiver tab (SensorStation and/or Sensorgnome) and structure type tab for the number of stations you are budgeting.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</si>
</sst>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m\-d"/>
    <numFmt numFmtId="166" formatCode="mmmm\-d"/>
  </numFmts>
  <fonts count="58" x14ac:knownFonts="1">
    <font>
      <sz val="10"/>
      <color rgb="FF000000"/>
      <name val="Arial"/>
    </font>
    <font>
      <b/>
      <sz val="14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0"/>
      <name val="Arial"/>
    </font>
    <font>
      <sz val="11"/>
      <color theme="1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sz val="11"/>
      <color rgb="FF111111"/>
      <name val="Calibri"/>
    </font>
    <font>
      <u/>
      <sz val="11"/>
      <color rgb="FF1155CC"/>
      <name val="Calibri"/>
    </font>
    <font>
      <sz val="11"/>
      <color rgb="FF0F1111"/>
      <name val="Calibri"/>
    </font>
    <font>
      <u/>
      <sz val="11"/>
      <color rgb="FF1155CC"/>
      <name val="Calibri"/>
    </font>
    <font>
      <b/>
      <sz val="10"/>
      <color theme="1"/>
      <name val="Arial"/>
    </font>
    <font>
      <sz val="10"/>
      <color theme="1"/>
      <name val="Arial"/>
    </font>
    <font>
      <u/>
      <sz val="11"/>
      <color rgb="FF1155CC"/>
      <name val="Calibri"/>
    </font>
    <font>
      <u/>
      <sz val="11"/>
      <color rgb="FF0000FF"/>
      <name val="Calibri"/>
    </font>
    <font>
      <u/>
      <sz val="11"/>
      <color rgb="FF1155CC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0"/>
      <color theme="10"/>
      <name val="Arial"/>
    </font>
    <font>
      <sz val="11"/>
      <color rgb="FF0F1111"/>
      <name val="Calibri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1"/>
      <color rgb="FF1155CC"/>
      <name val="Calibri"/>
      <family val="2"/>
    </font>
    <font>
      <i/>
      <sz val="11"/>
      <color rgb="FF000000"/>
      <name val="Calibri"/>
      <family val="2"/>
    </font>
    <font>
      <i/>
      <u/>
      <sz val="11"/>
      <color rgb="FF1155CC"/>
      <name val="Calibri"/>
      <family val="2"/>
    </font>
    <font>
      <i/>
      <u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222222"/>
      <name val="Calibri"/>
      <family val="2"/>
    </font>
    <font>
      <sz val="11"/>
      <color rgb="FF111111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sz val="11"/>
      <color rgb="FF26262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i/>
      <sz val="10"/>
      <color rgb="FF000000"/>
      <name val="Calibri"/>
      <family val="2"/>
    </font>
    <font>
      <u/>
      <sz val="10"/>
      <color rgb="FF0000FF"/>
      <name val="Calibri"/>
      <family val="2"/>
    </font>
    <font>
      <u/>
      <sz val="10"/>
      <color theme="10"/>
      <name val="Calibri"/>
      <family val="2"/>
    </font>
    <font>
      <i/>
      <u/>
      <sz val="10"/>
      <color rgb="FF0000FF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18"/>
      <color rgb="FF000000"/>
      <name val="Calibri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theme="1"/>
      <name val="Calibri"/>
      <family val="2"/>
    </font>
    <font>
      <sz val="10"/>
      <color rgb="FF000000"/>
      <name val="Arial"/>
    </font>
    <font>
      <b/>
      <i/>
      <sz val="11"/>
      <color theme="1"/>
      <name val="Calibri"/>
      <family val="2"/>
    </font>
    <font>
      <b/>
      <i/>
      <sz val="14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2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7E4BC"/>
        <bgColor rgb="FFD7E4B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F9CB9C"/>
        <bgColor rgb="FFF9CB9C"/>
      </patternFill>
    </fill>
    <fill>
      <patternFill patternType="solid">
        <fgColor rgb="FFFCE5C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52" fillId="0" borderId="0" applyFont="0" applyFill="0" applyBorder="0" applyAlignment="0" applyProtection="0"/>
  </cellStyleXfs>
  <cellXfs count="393">
    <xf numFmtId="0" fontId="0" fillId="0" borderId="0" xfId="0" applyFont="1" applyAlignment="1"/>
    <xf numFmtId="0" fontId="2" fillId="0" borderId="0" xfId="0" applyFont="1" applyAlignment="1"/>
    <xf numFmtId="1" fontId="2" fillId="0" borderId="0" xfId="0" applyNumberFormat="1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2" borderId="3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2" xfId="0" applyFont="1" applyBorder="1" applyAlignment="1"/>
    <xf numFmtId="1" fontId="3" fillId="0" borderId="2" xfId="0" applyNumberFormat="1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164" fontId="2" fillId="0" borderId="5" xfId="0" applyNumberFormat="1" applyFont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0" fontId="6" fillId="0" borderId="5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/>
    <xf numFmtId="164" fontId="2" fillId="0" borderId="3" xfId="0" applyNumberFormat="1" applyFont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5" fillId="0" borderId="3" xfId="0" applyFont="1" applyBorder="1" applyAlignment="1"/>
    <xf numFmtId="164" fontId="5" fillId="2" borderId="3" xfId="0" applyNumberFormat="1" applyFont="1" applyFill="1" applyBorder="1" applyAlignment="1">
      <alignment horizontal="center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5" fillId="0" borderId="0" xfId="0" applyNumberFormat="1" applyFont="1" applyAlignment="1"/>
    <xf numFmtId="165" fontId="5" fillId="0" borderId="0" xfId="0" applyNumberFormat="1" applyFont="1" applyAlignment="1"/>
    <xf numFmtId="164" fontId="5" fillId="0" borderId="3" xfId="0" applyNumberFormat="1" applyFont="1" applyBorder="1" applyAlignment="1"/>
    <xf numFmtId="0" fontId="2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right"/>
    </xf>
    <xf numFmtId="0" fontId="8" fillId="0" borderId="3" xfId="0" applyFont="1" applyBorder="1" applyAlignment="1"/>
    <xf numFmtId="0" fontId="5" fillId="2" borderId="3" xfId="0" applyFont="1" applyFill="1" applyBorder="1" applyAlignment="1">
      <alignment horizontal="center"/>
    </xf>
    <xf numFmtId="0" fontId="10" fillId="3" borderId="0" xfId="0" applyFont="1" applyFill="1" applyAlignment="1"/>
    <xf numFmtId="0" fontId="5" fillId="0" borderId="3" xfId="0" applyFont="1" applyBorder="1" applyAlignment="1"/>
    <xf numFmtId="164" fontId="5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vertical="top"/>
    </xf>
    <xf numFmtId="0" fontId="2" fillId="0" borderId="3" xfId="0" applyFont="1" applyBorder="1" applyAlignment="1"/>
    <xf numFmtId="164" fontId="2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/>
    <xf numFmtId="0" fontId="5" fillId="0" borderId="6" xfId="0" applyFont="1" applyBorder="1" applyAlignment="1"/>
    <xf numFmtId="164" fontId="5" fillId="0" borderId="6" xfId="0" applyNumberFormat="1" applyFont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12" fillId="2" borderId="0" xfId="0" applyFont="1" applyFill="1" applyAlignment="1">
      <alignment horizontal="right"/>
    </xf>
    <xf numFmtId="1" fontId="13" fillId="2" borderId="0" xfId="0" applyNumberFormat="1" applyFont="1" applyFill="1"/>
    <xf numFmtId="0" fontId="13" fillId="2" borderId="0" xfId="0" applyFont="1" applyFill="1"/>
    <xf numFmtId="0" fontId="12" fillId="2" borderId="3" xfId="0" applyFont="1" applyFill="1" applyBorder="1" applyAlignment="1">
      <alignment horizontal="right"/>
    </xf>
    <xf numFmtId="1" fontId="13" fillId="2" borderId="3" xfId="0" applyNumberFormat="1" applyFont="1" applyFill="1" applyBorder="1"/>
    <xf numFmtId="164" fontId="13" fillId="2" borderId="3" xfId="0" applyNumberFormat="1" applyFont="1" applyFill="1" applyBorder="1"/>
    <xf numFmtId="0" fontId="13" fillId="2" borderId="3" xfId="0" applyFont="1" applyFill="1" applyBorder="1" applyAlignment="1"/>
    <xf numFmtId="1" fontId="1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/>
    <xf numFmtId="0" fontId="2" fillId="2" borderId="5" xfId="0" applyFont="1" applyFill="1" applyBorder="1" applyAlignment="1">
      <alignment horizontal="right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5" xfId="0" applyFont="1" applyBorder="1" applyAlignment="1"/>
    <xf numFmtId="0" fontId="2" fillId="2" borderId="5" xfId="0" applyFont="1" applyFill="1" applyBorder="1" applyAlignment="1"/>
    <xf numFmtId="0" fontId="8" fillId="0" borderId="4" xfId="0" applyFont="1" applyBorder="1" applyAlignment="1"/>
    <xf numFmtId="0" fontId="2" fillId="0" borderId="5" xfId="0" applyFont="1" applyBorder="1" applyAlignment="1">
      <alignment horizontal="right"/>
    </xf>
    <xf numFmtId="0" fontId="15" fillId="0" borderId="5" xfId="0" applyFont="1" applyBorder="1" applyAlignment="1"/>
    <xf numFmtId="164" fontId="2" fillId="0" borderId="5" xfId="0" applyNumberFormat="1" applyFont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16" fillId="0" borderId="5" xfId="0" applyFont="1" applyBorder="1" applyAlignment="1"/>
    <xf numFmtId="0" fontId="3" fillId="2" borderId="3" xfId="0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8" fillId="0" borderId="0" xfId="0" applyFont="1" applyAlignment="1"/>
    <xf numFmtId="0" fontId="19" fillId="0" borderId="0" xfId="0" applyFont="1" applyAlignment="1"/>
    <xf numFmtId="0" fontId="5" fillId="0" borderId="3" xfId="0" applyFont="1" applyBorder="1" applyAlignment="1"/>
    <xf numFmtId="0" fontId="2" fillId="0" borderId="4" xfId="0" applyFont="1" applyBorder="1" applyAlignment="1"/>
    <xf numFmtId="0" fontId="0" fillId="0" borderId="0" xfId="0" applyFont="1" applyAlignment="1"/>
    <xf numFmtId="0" fontId="2" fillId="0" borderId="0" xfId="0" applyFont="1" applyAlignment="1"/>
    <xf numFmtId="0" fontId="3" fillId="0" borderId="7" xfId="0" applyFont="1" applyBorder="1" applyAlignment="1"/>
    <xf numFmtId="0" fontId="6" fillId="0" borderId="12" xfId="0" applyFont="1" applyBorder="1" applyAlignment="1"/>
    <xf numFmtId="0" fontId="7" fillId="0" borderId="1" xfId="0" applyFont="1" applyBorder="1" applyAlignment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/>
    <xf numFmtId="0" fontId="9" fillId="0" borderId="1" xfId="0" applyFont="1" applyBorder="1" applyAlignment="1"/>
    <xf numFmtId="0" fontId="11" fillId="0" borderId="1" xfId="0" applyFont="1" applyBorder="1" applyAlignment="1"/>
    <xf numFmtId="0" fontId="5" fillId="0" borderId="26" xfId="0" applyFont="1" applyBorder="1" applyAlignment="1"/>
    <xf numFmtId="0" fontId="3" fillId="0" borderId="25" xfId="0" applyFont="1" applyFill="1" applyBorder="1" applyAlignment="1"/>
    <xf numFmtId="0" fontId="0" fillId="0" borderId="25" xfId="0" applyFont="1" applyBorder="1" applyAlignment="1"/>
    <xf numFmtId="0" fontId="5" fillId="0" borderId="25" xfId="0" applyFont="1" applyBorder="1" applyAlignment="1"/>
    <xf numFmtId="0" fontId="20" fillId="0" borderId="1" xfId="1" applyBorder="1" applyAlignment="1" applyProtection="1"/>
    <xf numFmtId="0" fontId="5" fillId="0" borderId="2" xfId="0" applyFont="1" applyBorder="1" applyAlignment="1"/>
    <xf numFmtId="0" fontId="21" fillId="0" borderId="25" xfId="0" applyFont="1" applyBorder="1" applyAlignment="1"/>
    <xf numFmtId="0" fontId="22" fillId="0" borderId="4" xfId="0" applyFont="1" applyBorder="1" applyAlignment="1"/>
    <xf numFmtId="0" fontId="23" fillId="3" borderId="0" xfId="1" applyFont="1" applyFill="1" applyAlignment="1" applyProtection="1"/>
    <xf numFmtId="0" fontId="6" fillId="0" borderId="5" xfId="0" applyNumberFormat="1" applyFont="1" applyBorder="1" applyAlignment="1"/>
    <xf numFmtId="0" fontId="23" fillId="0" borderId="5" xfId="1" applyFont="1" applyBorder="1" applyAlignment="1" applyProtection="1"/>
    <xf numFmtId="0" fontId="22" fillId="0" borderId="25" xfId="0" applyFont="1" applyFill="1" applyBorder="1" applyAlignment="1">
      <alignment wrapText="1"/>
    </xf>
    <xf numFmtId="0" fontId="22" fillId="0" borderId="25" xfId="0" applyFont="1" applyBorder="1" applyAlignment="1">
      <alignment wrapText="1"/>
    </xf>
    <xf numFmtId="0" fontId="22" fillId="0" borderId="25" xfId="0" applyFont="1" applyBorder="1" applyAlignment="1">
      <alignment horizontal="center" wrapText="1"/>
    </xf>
    <xf numFmtId="8" fontId="22" fillId="0" borderId="25" xfId="0" applyNumberFormat="1" applyFont="1" applyBorder="1" applyAlignment="1">
      <alignment horizontal="right" wrapText="1"/>
    </xf>
    <xf numFmtId="0" fontId="22" fillId="7" borderId="25" xfId="0" applyFont="1" applyFill="1" applyBorder="1" applyAlignment="1">
      <alignment horizontal="center" wrapText="1"/>
    </xf>
    <xf numFmtId="8" fontId="22" fillId="7" borderId="25" xfId="0" applyNumberFormat="1" applyFont="1" applyFill="1" applyBorder="1" applyAlignment="1">
      <alignment horizontal="right" wrapText="1"/>
    </xf>
    <xf numFmtId="8" fontId="25" fillId="0" borderId="25" xfId="0" applyNumberFormat="1" applyFont="1" applyBorder="1" applyAlignment="1">
      <alignment horizontal="right" wrapText="1"/>
    </xf>
    <xf numFmtId="8" fontId="25" fillId="7" borderId="25" xfId="0" applyNumberFormat="1" applyFont="1" applyFill="1" applyBorder="1" applyAlignment="1">
      <alignment horizontal="right" wrapText="1"/>
    </xf>
    <xf numFmtId="0" fontId="25" fillId="0" borderId="25" xfId="0" applyFont="1" applyBorder="1" applyAlignment="1">
      <alignment horizontal="right" wrapText="1"/>
    </xf>
    <xf numFmtId="0" fontId="25" fillId="7" borderId="25" xfId="0" applyFont="1" applyFill="1" applyBorder="1" applyAlignment="1">
      <alignment horizontal="right" wrapText="1"/>
    </xf>
    <xf numFmtId="0" fontId="26" fillId="0" borderId="25" xfId="0" applyFont="1" applyBorder="1" applyAlignment="1">
      <alignment horizontal="right"/>
    </xf>
    <xf numFmtId="0" fontId="22" fillId="0" borderId="25" xfId="0" applyFont="1" applyBorder="1" applyAlignment="1"/>
    <xf numFmtId="11" fontId="22" fillId="0" borderId="25" xfId="0" applyNumberFormat="1" applyFont="1" applyBorder="1" applyAlignment="1">
      <alignment horizontal="center" wrapText="1"/>
    </xf>
    <xf numFmtId="0" fontId="25" fillId="0" borderId="25" xfId="0" applyFont="1" applyFill="1" applyBorder="1" applyAlignment="1">
      <alignment horizontal="right" wrapText="1"/>
    </xf>
    <xf numFmtId="0" fontId="25" fillId="0" borderId="25" xfId="0" applyFont="1" applyBorder="1" applyAlignment="1">
      <alignment horizontal="right"/>
    </xf>
    <xf numFmtId="0" fontId="25" fillId="0" borderId="0" xfId="0" applyFont="1" applyBorder="1" applyAlignment="1">
      <alignment horizontal="right" wrapText="1"/>
    </xf>
    <xf numFmtId="8" fontId="25" fillId="0" borderId="0" xfId="0" applyNumberFormat="1" applyFont="1" applyBorder="1" applyAlignment="1">
      <alignment horizontal="right" wrapText="1"/>
    </xf>
    <xf numFmtId="0" fontId="25" fillId="7" borderId="0" xfId="0" applyFont="1" applyFill="1" applyBorder="1" applyAlignment="1">
      <alignment horizontal="right" wrapText="1"/>
    </xf>
    <xf numFmtId="8" fontId="22" fillId="7" borderId="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 horizontal="right"/>
    </xf>
    <xf numFmtId="0" fontId="22" fillId="0" borderId="3" xfId="0" applyFont="1" applyBorder="1" applyAlignment="1"/>
    <xf numFmtId="0" fontId="22" fillId="0" borderId="3" xfId="0" applyFont="1" applyBorder="1" applyAlignment="1">
      <alignment horizontal="center"/>
    </xf>
    <xf numFmtId="49" fontId="22" fillId="0" borderId="3" xfId="0" applyNumberFormat="1" applyFont="1" applyBorder="1" applyAlignment="1"/>
    <xf numFmtId="164" fontId="25" fillId="0" borderId="3" xfId="0" applyNumberFormat="1" applyFont="1" applyBorder="1" applyAlignment="1">
      <alignment horizontal="right"/>
    </xf>
    <xf numFmtId="164" fontId="25" fillId="5" borderId="1" xfId="0" applyNumberFormat="1" applyFont="1" applyFill="1" applyBorder="1" applyAlignment="1">
      <alignment horizontal="right"/>
    </xf>
    <xf numFmtId="0" fontId="25" fillId="0" borderId="3" xfId="0" applyFont="1" applyBorder="1" applyAlignment="1">
      <alignment horizontal="right"/>
    </xf>
    <xf numFmtId="49" fontId="25" fillId="0" borderId="3" xfId="0" applyNumberFormat="1" applyFont="1" applyBorder="1" applyAlignment="1">
      <alignment horizontal="right"/>
    </xf>
    <xf numFmtId="1" fontId="25" fillId="5" borderId="1" xfId="0" applyNumberFormat="1" applyFont="1" applyFill="1" applyBorder="1" applyAlignment="1">
      <alignment horizontal="right"/>
    </xf>
    <xf numFmtId="0" fontId="28" fillId="0" borderId="3" xfId="0" applyFont="1" applyBorder="1" applyAlignment="1"/>
    <xf numFmtId="0" fontId="28" fillId="0" borderId="1" xfId="0" applyFont="1" applyBorder="1" applyAlignment="1"/>
    <xf numFmtId="0" fontId="26" fillId="0" borderId="28" xfId="0" applyFont="1" applyBorder="1" applyAlignment="1">
      <alignment horizontal="right"/>
    </xf>
    <xf numFmtId="49" fontId="29" fillId="0" borderId="3" xfId="0" applyNumberFormat="1" applyFont="1" applyBorder="1" applyAlignment="1"/>
    <xf numFmtId="0" fontId="30" fillId="0" borderId="3" xfId="0" applyFont="1" applyBorder="1" applyAlignment="1"/>
    <xf numFmtId="0" fontId="24" fillId="0" borderId="1" xfId="0" applyFont="1" applyBorder="1" applyAlignment="1"/>
    <xf numFmtId="0" fontId="31" fillId="0" borderId="3" xfId="0" applyFont="1" applyBorder="1" applyAlignment="1"/>
    <xf numFmtId="0" fontId="32" fillId="0" borderId="3" xfId="0" applyFont="1" applyBorder="1" applyAlignment="1"/>
    <xf numFmtId="49" fontId="33" fillId="0" borderId="0" xfId="0" applyNumberFormat="1" applyFont="1" applyFill="1" applyAlignment="1"/>
    <xf numFmtId="164" fontId="22" fillId="0" borderId="3" xfId="0" applyNumberFormat="1" applyFont="1" applyBorder="1" applyAlignment="1">
      <alignment horizontal="right"/>
    </xf>
    <xf numFmtId="0" fontId="34" fillId="0" borderId="3" xfId="0" applyFont="1" applyBorder="1" applyAlignment="1"/>
    <xf numFmtId="49" fontId="28" fillId="4" borderId="1" xfId="0" applyNumberFormat="1" applyFont="1" applyFill="1" applyBorder="1" applyAlignment="1"/>
    <xf numFmtId="49" fontId="29" fillId="4" borderId="1" xfId="0" applyNumberFormat="1" applyFont="1" applyFill="1" applyBorder="1" applyAlignment="1"/>
    <xf numFmtId="164" fontId="29" fillId="4" borderId="7" xfId="0" applyNumberFormat="1" applyFont="1" applyFill="1" applyBorder="1" applyAlignment="1"/>
    <xf numFmtId="49" fontId="29" fillId="4" borderId="2" xfId="0" applyNumberFormat="1" applyFont="1" applyFill="1" applyBorder="1" applyAlignment="1"/>
    <xf numFmtId="49" fontId="29" fillId="4" borderId="8" xfId="0" applyNumberFormat="1" applyFont="1" applyFill="1" applyBorder="1" applyAlignment="1"/>
    <xf numFmtId="49" fontId="29" fillId="4" borderId="4" xfId="0" applyNumberFormat="1" applyFont="1" applyFill="1" applyBorder="1" applyAlignment="1">
      <alignment horizontal="right"/>
    </xf>
    <xf numFmtId="49" fontId="29" fillId="4" borderId="4" xfId="0" applyNumberFormat="1" applyFont="1" applyFill="1" applyBorder="1" applyAlignment="1"/>
    <xf numFmtId="0" fontId="29" fillId="4" borderId="4" xfId="0" applyFont="1" applyFill="1" applyBorder="1" applyAlignment="1">
      <alignment horizontal="right"/>
    </xf>
    <xf numFmtId="49" fontId="29" fillId="4" borderId="3" xfId="0" applyNumberFormat="1" applyFont="1" applyFill="1" applyBorder="1" applyAlignment="1"/>
    <xf numFmtId="49" fontId="29" fillId="4" borderId="3" xfId="0" applyNumberFormat="1" applyFont="1" applyFill="1" applyBorder="1" applyAlignment="1">
      <alignment horizontal="right"/>
    </xf>
    <xf numFmtId="164" fontId="29" fillId="4" borderId="3" xfId="0" applyNumberFormat="1" applyFont="1" applyFill="1" applyBorder="1" applyAlignment="1">
      <alignment horizontal="right"/>
    </xf>
    <xf numFmtId="164" fontId="36" fillId="0" borderId="0" xfId="0" applyNumberFormat="1" applyFont="1" applyAlignment="1"/>
    <xf numFmtId="0" fontId="36" fillId="0" borderId="0" xfId="0" applyFont="1" applyAlignment="1"/>
    <xf numFmtId="0" fontId="37" fillId="0" borderId="0" xfId="0" applyFont="1" applyAlignment="1"/>
    <xf numFmtId="49" fontId="36" fillId="0" borderId="0" xfId="0" applyNumberFormat="1" applyFont="1" applyAlignment="1"/>
    <xf numFmtId="49" fontId="38" fillId="0" borderId="3" xfId="0" applyNumberFormat="1" applyFont="1" applyBorder="1" applyAlignment="1"/>
    <xf numFmtId="49" fontId="38" fillId="0" borderId="3" xfId="0" applyNumberFormat="1" applyFont="1" applyBorder="1" applyAlignment="1">
      <alignment horizontal="center"/>
    </xf>
    <xf numFmtId="164" fontId="38" fillId="0" borderId="3" xfId="0" applyNumberFormat="1" applyFont="1" applyBorder="1" applyAlignment="1">
      <alignment horizontal="center"/>
    </xf>
    <xf numFmtId="49" fontId="38" fillId="5" borderId="3" xfId="0" applyNumberFormat="1" applyFont="1" applyFill="1" applyBorder="1" applyAlignment="1">
      <alignment horizontal="center"/>
    </xf>
    <xf numFmtId="164" fontId="38" fillId="5" borderId="1" xfId="0" applyNumberFormat="1" applyFont="1" applyFill="1" applyBorder="1" applyAlignment="1">
      <alignment horizontal="center"/>
    </xf>
    <xf numFmtId="0" fontId="35" fillId="0" borderId="25" xfId="0" applyFont="1" applyBorder="1" applyAlignment="1"/>
    <xf numFmtId="49" fontId="36" fillId="5" borderId="0" xfId="0" applyNumberFormat="1" applyFont="1" applyFill="1" applyAlignment="1"/>
    <xf numFmtId="164" fontId="36" fillId="5" borderId="0" xfId="0" applyNumberFormat="1" applyFont="1" applyFill="1" applyAlignment="1"/>
    <xf numFmtId="0" fontId="37" fillId="8" borderId="28" xfId="0" applyFont="1" applyFill="1" applyBorder="1" applyAlignment="1"/>
    <xf numFmtId="0" fontId="36" fillId="0" borderId="25" xfId="0" applyFont="1" applyBorder="1" applyAlignment="1"/>
    <xf numFmtId="0" fontId="39" fillId="8" borderId="28" xfId="0" applyFont="1" applyFill="1" applyBorder="1" applyAlignment="1">
      <alignment horizontal="right"/>
    </xf>
    <xf numFmtId="0" fontId="36" fillId="0" borderId="25" xfId="0" applyFont="1" applyBorder="1" applyAlignment="1">
      <alignment horizontal="right"/>
    </xf>
    <xf numFmtId="0" fontId="36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49" fontId="36" fillId="0" borderId="4" xfId="0" applyNumberFormat="1" applyFont="1" applyBorder="1" applyAlignment="1"/>
    <xf numFmtId="164" fontId="36" fillId="0" borderId="4" xfId="0" applyNumberFormat="1" applyFont="1" applyBorder="1" applyAlignment="1"/>
    <xf numFmtId="49" fontId="36" fillId="5" borderId="4" xfId="0" applyNumberFormat="1" applyFont="1" applyFill="1" applyBorder="1" applyAlignment="1">
      <alignment horizontal="center"/>
    </xf>
    <xf numFmtId="1" fontId="22" fillId="5" borderId="27" xfId="0" applyNumberFormat="1" applyFont="1" applyFill="1" applyBorder="1" applyAlignment="1">
      <alignment horizontal="center"/>
    </xf>
    <xf numFmtId="164" fontId="36" fillId="5" borderId="27" xfId="0" applyNumberFormat="1" applyFont="1" applyFill="1" applyBorder="1" applyAlignment="1"/>
    <xf numFmtId="0" fontId="36" fillId="0" borderId="27" xfId="0" applyFont="1" applyBorder="1" applyAlignment="1"/>
    <xf numFmtId="0" fontId="36" fillId="5" borderId="0" xfId="0" applyFont="1" applyFill="1" applyAlignment="1">
      <alignment horizontal="center"/>
    </xf>
    <xf numFmtId="1" fontId="22" fillId="5" borderId="1" xfId="0" applyNumberFormat="1" applyFont="1" applyFill="1" applyBorder="1" applyAlignment="1">
      <alignment horizontal="center"/>
    </xf>
    <xf numFmtId="0" fontId="36" fillId="5" borderId="0" xfId="0" applyFont="1" applyFill="1"/>
    <xf numFmtId="49" fontId="36" fillId="0" borderId="3" xfId="0" applyNumberFormat="1" applyFont="1" applyBorder="1" applyAlignment="1"/>
    <xf numFmtId="0" fontId="36" fillId="0" borderId="3" xfId="0" applyFont="1" applyBorder="1" applyAlignment="1"/>
    <xf numFmtId="164" fontId="36" fillId="0" borderId="3" xfId="0" applyNumberFormat="1" applyFont="1" applyBorder="1" applyAlignment="1"/>
    <xf numFmtId="0" fontId="36" fillId="5" borderId="3" xfId="0" applyFont="1" applyFill="1" applyBorder="1" applyAlignment="1">
      <alignment horizontal="center"/>
    </xf>
    <xf numFmtId="164" fontId="36" fillId="5" borderId="1" xfId="0" applyNumberFormat="1" applyFont="1" applyFill="1" applyBorder="1" applyAlignment="1"/>
    <xf numFmtId="0" fontId="36" fillId="0" borderId="1" xfId="0" applyFont="1" applyBorder="1" applyAlignment="1"/>
    <xf numFmtId="0" fontId="29" fillId="5" borderId="3" xfId="0" applyFont="1" applyFill="1" applyBorder="1" applyAlignment="1">
      <alignment horizontal="center"/>
    </xf>
    <xf numFmtId="164" fontId="22" fillId="5" borderId="1" xfId="0" applyNumberFormat="1" applyFont="1" applyFill="1" applyBorder="1" applyAlignment="1">
      <alignment horizontal="right"/>
    </xf>
    <xf numFmtId="49" fontId="40" fillId="0" borderId="0" xfId="0" applyNumberFormat="1" applyFont="1" applyAlignment="1"/>
    <xf numFmtId="0" fontId="40" fillId="0" borderId="0" xfId="0" applyFont="1" applyAlignment="1"/>
    <xf numFmtId="0" fontId="22" fillId="5" borderId="3" xfId="0" applyFont="1" applyFill="1" applyBorder="1" applyAlignment="1">
      <alignment horizontal="center"/>
    </xf>
    <xf numFmtId="0" fontId="29" fillId="0" borderId="3" xfId="0" applyFont="1" applyBorder="1" applyAlignment="1"/>
    <xf numFmtId="164" fontId="29" fillId="0" borderId="3" xfId="0" applyNumberFormat="1" applyFont="1" applyBorder="1" applyAlignment="1"/>
    <xf numFmtId="0" fontId="29" fillId="5" borderId="1" xfId="0" applyFont="1" applyFill="1" applyBorder="1" applyAlignment="1"/>
    <xf numFmtId="0" fontId="29" fillId="0" borderId="0" xfId="0" applyFont="1" applyAlignment="1"/>
    <xf numFmtId="164" fontId="29" fillId="0" borderId="0" xfId="0" applyNumberFormat="1" applyFont="1" applyAlignment="1"/>
    <xf numFmtId="0" fontId="36" fillId="0" borderId="9" xfId="0" applyFont="1" applyBorder="1"/>
    <xf numFmtId="0" fontId="36" fillId="0" borderId="10" xfId="0" applyFont="1" applyBorder="1"/>
    <xf numFmtId="0" fontId="36" fillId="0" borderId="8" xfId="0" applyFont="1" applyBorder="1"/>
    <xf numFmtId="0" fontId="36" fillId="0" borderId="5" xfId="0" applyFont="1" applyBorder="1"/>
    <xf numFmtId="0" fontId="41" fillId="0" borderId="0" xfId="1" applyFont="1" applyAlignment="1" applyProtection="1"/>
    <xf numFmtId="0" fontId="42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24" fillId="0" borderId="9" xfId="0" applyFont="1" applyBorder="1" applyAlignment="1"/>
    <xf numFmtId="0" fontId="36" fillId="0" borderId="2" xfId="0" applyFont="1" applyBorder="1" applyAlignment="1"/>
    <xf numFmtId="164" fontId="22" fillId="0" borderId="9" xfId="0" applyNumberFormat="1" applyFont="1" applyBorder="1" applyAlignment="1">
      <alignment horizontal="right"/>
    </xf>
    <xf numFmtId="164" fontId="36" fillId="0" borderId="9" xfId="0" applyNumberFormat="1" applyFont="1" applyBorder="1" applyAlignment="1"/>
    <xf numFmtId="0" fontId="36" fillId="0" borderId="9" xfId="0" applyFont="1" applyBorder="1" applyAlignment="1"/>
    <xf numFmtId="165" fontId="36" fillId="0" borderId="9" xfId="0" applyNumberFormat="1" applyFont="1" applyBorder="1" applyAlignment="1"/>
    <xf numFmtId="0" fontId="36" fillId="0" borderId="5" xfId="0" applyFont="1" applyBorder="1" applyAlignment="1"/>
    <xf numFmtId="164" fontId="22" fillId="0" borderId="0" xfId="0" applyNumberFormat="1" applyFont="1" applyAlignment="1">
      <alignment horizontal="right"/>
    </xf>
    <xf numFmtId="165" fontId="36" fillId="0" borderId="0" xfId="0" applyNumberFormat="1" applyFont="1" applyAlignment="1"/>
    <xf numFmtId="0" fontId="36" fillId="0" borderId="11" xfId="0" applyFont="1" applyBorder="1" applyAlignment="1"/>
    <xf numFmtId="0" fontId="24" fillId="0" borderId="12" xfId="0" applyFont="1" applyBorder="1" applyAlignment="1"/>
    <xf numFmtId="166" fontId="36" fillId="0" borderId="0" xfId="0" applyNumberFormat="1" applyFont="1" applyAlignment="1"/>
    <xf numFmtId="0" fontId="22" fillId="0" borderId="6" xfId="0" applyFont="1" applyBorder="1" applyAlignment="1"/>
    <xf numFmtId="49" fontId="22" fillId="0" borderId="6" xfId="0" applyNumberFormat="1" applyFont="1" applyBorder="1" applyAlignment="1"/>
    <xf numFmtId="0" fontId="22" fillId="0" borderId="6" xfId="0" applyFont="1" applyBorder="1" applyAlignment="1">
      <alignment horizontal="center"/>
    </xf>
    <xf numFmtId="164" fontId="22" fillId="0" borderId="6" xfId="0" applyNumberFormat="1" applyFont="1" applyBorder="1" applyAlignment="1">
      <alignment horizontal="right"/>
    </xf>
    <xf numFmtId="49" fontId="22" fillId="5" borderId="6" xfId="0" applyNumberFormat="1" applyFont="1" applyFill="1" applyBorder="1" applyAlignment="1">
      <alignment horizontal="center"/>
    </xf>
    <xf numFmtId="1" fontId="22" fillId="5" borderId="26" xfId="0" applyNumberFormat="1" applyFont="1" applyFill="1" applyBorder="1" applyAlignment="1">
      <alignment horizontal="center"/>
    </xf>
    <xf numFmtId="164" fontId="22" fillId="5" borderId="26" xfId="0" applyNumberFormat="1" applyFont="1" applyFill="1" applyBorder="1" applyAlignment="1">
      <alignment horizontal="right"/>
    </xf>
    <xf numFmtId="0" fontId="24" fillId="0" borderId="0" xfId="0" applyFont="1" applyBorder="1" applyAlignment="1"/>
    <xf numFmtId="0" fontId="41" fillId="0" borderId="28" xfId="1" applyFont="1" applyBorder="1" applyAlignment="1" applyProtection="1"/>
    <xf numFmtId="49" fontId="22" fillId="0" borderId="4" xfId="0" applyNumberFormat="1" applyFont="1" applyBorder="1" applyAlignment="1"/>
    <xf numFmtId="0" fontId="22" fillId="0" borderId="4" xfId="0" applyFont="1" applyBorder="1" applyAlignment="1">
      <alignment horizontal="center"/>
    </xf>
    <xf numFmtId="164" fontId="22" fillId="0" borderId="4" xfId="0" applyNumberFormat="1" applyFont="1" applyBorder="1" applyAlignment="1">
      <alignment horizontal="right"/>
    </xf>
    <xf numFmtId="49" fontId="22" fillId="5" borderId="4" xfId="0" applyNumberFormat="1" applyFont="1" applyFill="1" applyBorder="1" applyAlignment="1">
      <alignment horizontal="center"/>
    </xf>
    <xf numFmtId="164" fontId="22" fillId="5" borderId="27" xfId="0" applyNumberFormat="1" applyFont="1" applyFill="1" applyBorder="1" applyAlignment="1">
      <alignment horizontal="right"/>
    </xf>
    <xf numFmtId="0" fontId="40" fillId="0" borderId="0" xfId="0" applyNumberFormat="1" applyFont="1" applyAlignment="1"/>
    <xf numFmtId="0" fontId="29" fillId="0" borderId="25" xfId="0" applyFont="1" applyBorder="1" applyAlignment="1"/>
    <xf numFmtId="0" fontId="36" fillId="0" borderId="11" xfId="0" applyFont="1" applyBorder="1"/>
    <xf numFmtId="0" fontId="33" fillId="0" borderId="3" xfId="0" applyFont="1" applyBorder="1" applyAlignment="1"/>
    <xf numFmtId="164" fontId="28" fillId="0" borderId="0" xfId="0" applyNumberFormat="1" applyFont="1" applyAlignment="1"/>
    <xf numFmtId="0" fontId="28" fillId="0" borderId="0" xfId="0" applyFont="1" applyAlignment="1"/>
    <xf numFmtId="164" fontId="29" fillId="0" borderId="3" xfId="0" applyNumberFormat="1" applyFont="1" applyBorder="1" applyAlignment="1">
      <alignment horizontal="right"/>
    </xf>
    <xf numFmtId="0" fontId="36" fillId="5" borderId="3" xfId="0" applyFont="1" applyFill="1" applyBorder="1" applyAlignment="1"/>
    <xf numFmtId="0" fontId="36" fillId="5" borderId="3" xfId="0" applyFont="1" applyFill="1" applyBorder="1"/>
    <xf numFmtId="164" fontId="36" fillId="5" borderId="3" xfId="0" applyNumberFormat="1" applyFont="1" applyFill="1" applyBorder="1"/>
    <xf numFmtId="0" fontId="43" fillId="0" borderId="1" xfId="1" applyFont="1" applyBorder="1" applyAlignment="1" applyProtection="1"/>
    <xf numFmtId="0" fontId="37" fillId="8" borderId="25" xfId="0" applyFont="1" applyFill="1" applyBorder="1" applyAlignment="1"/>
    <xf numFmtId="0" fontId="39" fillId="8" borderId="25" xfId="0" applyFont="1" applyFill="1" applyBorder="1" applyAlignment="1">
      <alignment horizontal="right"/>
    </xf>
    <xf numFmtId="0" fontId="36" fillId="0" borderId="4" xfId="0" applyFont="1" applyBorder="1" applyAlignment="1"/>
    <xf numFmtId="0" fontId="36" fillId="0" borderId="0" xfId="0" applyFont="1" applyBorder="1" applyAlignment="1"/>
    <xf numFmtId="1" fontId="22" fillId="5" borderId="1" xfId="0" applyNumberFormat="1" applyFont="1" applyFill="1" applyBorder="1" applyAlignment="1">
      <alignment horizontal="right"/>
    </xf>
    <xf numFmtId="0" fontId="24" fillId="0" borderId="3" xfId="0" applyFont="1" applyBorder="1" applyAlignment="1"/>
    <xf numFmtId="1" fontId="29" fillId="5" borderId="1" xfId="0" applyNumberFormat="1" applyFont="1" applyFill="1" applyBorder="1" applyAlignment="1"/>
    <xf numFmtId="49" fontId="29" fillId="5" borderId="3" xfId="0" applyNumberFormat="1" applyFont="1" applyFill="1" applyBorder="1" applyAlignment="1">
      <alignment horizontal="center"/>
    </xf>
    <xf numFmtId="0" fontId="29" fillId="5" borderId="3" xfId="0" applyFont="1" applyFill="1" applyBorder="1" applyAlignment="1"/>
    <xf numFmtId="49" fontId="29" fillId="4" borderId="7" xfId="0" applyNumberFormat="1" applyFont="1" applyFill="1" applyBorder="1" applyAlignment="1"/>
    <xf numFmtId="0" fontId="36" fillId="0" borderId="0" xfId="0" applyFont="1" applyBorder="1"/>
    <xf numFmtId="1" fontId="22" fillId="5" borderId="3" xfId="0" applyNumberFormat="1" applyFont="1" applyFill="1" applyBorder="1" applyAlignment="1">
      <alignment horizontal="right"/>
    </xf>
    <xf numFmtId="164" fontId="22" fillId="5" borderId="3" xfId="0" applyNumberFormat="1" applyFont="1" applyFill="1" applyBorder="1" applyAlignment="1">
      <alignment horizontal="right"/>
    </xf>
    <xf numFmtId="0" fontId="36" fillId="0" borderId="3" xfId="0" applyFont="1" applyBorder="1"/>
    <xf numFmtId="0" fontId="36" fillId="5" borderId="6" xfId="0" applyFont="1" applyFill="1" applyBorder="1" applyAlignment="1">
      <alignment horizontal="center"/>
    </xf>
    <xf numFmtId="0" fontId="22" fillId="0" borderId="13" xfId="0" applyFont="1" applyBorder="1" applyAlignment="1"/>
    <xf numFmtId="49" fontId="22" fillId="0" borderId="14" xfId="0" applyNumberFormat="1" applyFont="1" applyBorder="1" applyAlignment="1"/>
    <xf numFmtId="0" fontId="22" fillId="0" borderId="14" xfId="0" applyFont="1" applyBorder="1" applyAlignment="1">
      <alignment horizontal="center"/>
    </xf>
    <xf numFmtId="164" fontId="22" fillId="0" borderId="15" xfId="0" applyNumberFormat="1" applyFont="1" applyBorder="1" applyAlignment="1">
      <alignment horizontal="right"/>
    </xf>
    <xf numFmtId="0" fontId="35" fillId="5" borderId="16" xfId="0" applyFont="1" applyFill="1" applyBorder="1" applyAlignment="1">
      <alignment horizontal="center"/>
    </xf>
    <xf numFmtId="1" fontId="22" fillId="5" borderId="7" xfId="0" applyNumberFormat="1" applyFont="1" applyFill="1" applyBorder="1" applyAlignment="1">
      <alignment horizontal="right"/>
    </xf>
    <xf numFmtId="0" fontId="22" fillId="0" borderId="17" xfId="0" applyFont="1" applyBorder="1" applyAlignment="1"/>
    <xf numFmtId="49" fontId="22" fillId="0" borderId="18" xfId="0" applyNumberFormat="1" applyFont="1" applyBorder="1" applyAlignment="1"/>
    <xf numFmtId="0" fontId="22" fillId="0" borderId="18" xfId="0" applyFont="1" applyBorder="1" applyAlignment="1">
      <alignment horizontal="center"/>
    </xf>
    <xf numFmtId="164" fontId="22" fillId="0" borderId="19" xfId="0" applyNumberFormat="1" applyFont="1" applyBorder="1" applyAlignment="1">
      <alignment horizontal="right"/>
    </xf>
    <xf numFmtId="0" fontId="22" fillId="6" borderId="20" xfId="0" applyFont="1" applyFill="1" applyBorder="1" applyAlignment="1">
      <alignment horizontal="center"/>
    </xf>
    <xf numFmtId="0" fontId="22" fillId="0" borderId="21" xfId="0" applyFont="1" applyBorder="1" applyAlignment="1"/>
    <xf numFmtId="49" fontId="22" fillId="0" borderId="22" xfId="0" applyNumberFormat="1" applyFont="1" applyBorder="1" applyAlignment="1"/>
    <xf numFmtId="0" fontId="22" fillId="0" borderId="22" xfId="0" applyFont="1" applyBorder="1" applyAlignment="1">
      <alignment horizontal="center"/>
    </xf>
    <xf numFmtId="164" fontId="22" fillId="0" borderId="23" xfId="0" applyNumberFormat="1" applyFont="1" applyBorder="1" applyAlignment="1">
      <alignment horizontal="right"/>
    </xf>
    <xf numFmtId="0" fontId="36" fillId="6" borderId="24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24" fillId="0" borderId="5" xfId="0" applyFont="1" applyBorder="1" applyAlignment="1"/>
    <xf numFmtId="49" fontId="22" fillId="5" borderId="3" xfId="0" applyNumberFormat="1" applyFont="1" applyFill="1" applyBorder="1" applyAlignment="1">
      <alignment horizontal="center"/>
    </xf>
    <xf numFmtId="0" fontId="0" fillId="0" borderId="0" xfId="0" applyFont="1" applyAlignment="1"/>
    <xf numFmtId="0" fontId="3" fillId="2" borderId="2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left"/>
    </xf>
    <xf numFmtId="0" fontId="38" fillId="9" borderId="25" xfId="0" applyFont="1" applyFill="1" applyBorder="1" applyAlignment="1">
      <alignment horizontal="left"/>
    </xf>
    <xf numFmtId="0" fontId="38" fillId="9" borderId="25" xfId="0" applyFont="1" applyFill="1" applyBorder="1" applyAlignment="1"/>
    <xf numFmtId="1" fontId="22" fillId="9" borderId="25" xfId="0" applyNumberFormat="1" applyFont="1" applyFill="1" applyBorder="1" applyAlignment="1"/>
    <xf numFmtId="0" fontId="5" fillId="2" borderId="4" xfId="0" applyFont="1" applyFill="1" applyBorder="1" applyAlignment="1">
      <alignment horizontal="center"/>
    </xf>
    <xf numFmtId="0" fontId="14" fillId="0" borderId="27" xfId="0" applyFont="1" applyBorder="1" applyAlignment="1"/>
    <xf numFmtId="0" fontId="0" fillId="0" borderId="25" xfId="0" applyNumberFormat="1" applyFont="1" applyBorder="1" applyAlignment="1"/>
    <xf numFmtId="0" fontId="44" fillId="0" borderId="25" xfId="0" applyFont="1" applyBorder="1" applyAlignment="1"/>
    <xf numFmtId="0" fontId="31" fillId="0" borderId="4" xfId="0" applyFont="1" applyBorder="1" applyAlignment="1"/>
    <xf numFmtId="0" fontId="29" fillId="0" borderId="4" xfId="0" applyFont="1" applyBorder="1" applyAlignment="1"/>
    <xf numFmtId="164" fontId="29" fillId="0" borderId="4" xfId="0" applyNumberFormat="1" applyFont="1" applyBorder="1" applyAlignment="1">
      <alignment horizontal="right"/>
    </xf>
    <xf numFmtId="164" fontId="22" fillId="0" borderId="25" xfId="0" applyNumberFormat="1" applyFont="1" applyBorder="1" applyAlignment="1"/>
    <xf numFmtId="1" fontId="29" fillId="2" borderId="25" xfId="0" applyNumberFormat="1" applyFont="1" applyFill="1" applyBorder="1"/>
    <xf numFmtId="0" fontId="29" fillId="2" borderId="25" xfId="0" applyFont="1" applyFill="1" applyBorder="1" applyAlignment="1">
      <alignment horizontal="center"/>
    </xf>
    <xf numFmtId="0" fontId="31" fillId="0" borderId="6" xfId="0" applyFont="1" applyBorder="1" applyAlignment="1"/>
    <xf numFmtId="49" fontId="29" fillId="0" borderId="0" xfId="0" applyNumberFormat="1" applyFont="1" applyFill="1" applyBorder="1" applyAlignment="1"/>
    <xf numFmtId="164" fontId="29" fillId="0" borderId="0" xfId="0" applyNumberFormat="1" applyFont="1" applyFill="1" applyBorder="1" applyAlignment="1">
      <alignment horizontal="right"/>
    </xf>
    <xf numFmtId="1" fontId="29" fillId="4" borderId="3" xfId="0" applyNumberFormat="1" applyFont="1" applyFill="1" applyBorder="1" applyAlignment="1">
      <alignment horizontal="left"/>
    </xf>
    <xf numFmtId="0" fontId="47" fillId="5" borderId="3" xfId="0" applyFont="1" applyFill="1" applyBorder="1" applyAlignment="1">
      <alignment horizontal="right"/>
    </xf>
    <xf numFmtId="1" fontId="22" fillId="5" borderId="7" xfId="0" applyNumberFormat="1" applyFont="1" applyFill="1" applyBorder="1" applyAlignment="1">
      <alignment horizontal="center"/>
    </xf>
    <xf numFmtId="49" fontId="22" fillId="0" borderId="6" xfId="0" applyNumberFormat="1" applyFont="1" applyBorder="1" applyAlignment="1">
      <alignment horizontal="left"/>
    </xf>
    <xf numFmtId="0" fontId="22" fillId="0" borderId="31" xfId="0" applyFont="1" applyBorder="1" applyAlignment="1"/>
    <xf numFmtId="49" fontId="22" fillId="0" borderId="32" xfId="0" applyNumberFormat="1" applyFont="1" applyBorder="1" applyAlignment="1"/>
    <xf numFmtId="0" fontId="22" fillId="0" borderId="32" xfId="0" applyFont="1" applyBorder="1" applyAlignment="1">
      <alignment horizontal="center"/>
    </xf>
    <xf numFmtId="164" fontId="22" fillId="0" borderId="32" xfId="0" applyNumberFormat="1" applyFont="1" applyBorder="1" applyAlignment="1">
      <alignment horizontal="right"/>
    </xf>
    <xf numFmtId="0" fontId="22" fillId="5" borderId="33" xfId="0" applyFont="1" applyFill="1" applyBorder="1" applyAlignment="1">
      <alignment horizontal="center"/>
    </xf>
    <xf numFmtId="0" fontId="22" fillId="0" borderId="34" xfId="0" applyFont="1" applyBorder="1" applyAlignment="1"/>
    <xf numFmtId="49" fontId="22" fillId="0" borderId="35" xfId="0" applyNumberFormat="1" applyFont="1" applyBorder="1" applyAlignment="1"/>
    <xf numFmtId="0" fontId="22" fillId="0" borderId="35" xfId="0" applyFont="1" applyBorder="1" applyAlignment="1">
      <alignment horizontal="center"/>
    </xf>
    <xf numFmtId="164" fontId="22" fillId="0" borderId="35" xfId="0" applyNumberFormat="1" applyFont="1" applyBorder="1" applyAlignment="1">
      <alignment horizontal="right"/>
    </xf>
    <xf numFmtId="0" fontId="22" fillId="5" borderId="36" xfId="0" applyFont="1" applyFill="1" applyBorder="1" applyAlignment="1">
      <alignment horizontal="center"/>
    </xf>
    <xf numFmtId="0" fontId="22" fillId="0" borderId="6" xfId="0" applyFont="1" applyBorder="1" applyAlignment="1">
      <alignment horizontal="left"/>
    </xf>
    <xf numFmtId="0" fontId="29" fillId="5" borderId="6" xfId="0" applyFont="1" applyFill="1" applyBorder="1" applyAlignment="1">
      <alignment horizontal="center"/>
    </xf>
    <xf numFmtId="0" fontId="38" fillId="0" borderId="37" xfId="0" applyFont="1" applyBorder="1" applyAlignment="1">
      <alignment horizontal="right"/>
    </xf>
    <xf numFmtId="49" fontId="22" fillId="0" borderId="38" xfId="0" applyNumberFormat="1" applyFont="1" applyBorder="1" applyAlignment="1">
      <alignment horizontal="left"/>
    </xf>
    <xf numFmtId="0" fontId="22" fillId="0" borderId="38" xfId="0" applyFont="1" applyBorder="1" applyAlignment="1">
      <alignment horizontal="center"/>
    </xf>
    <xf numFmtId="164" fontId="22" fillId="0" borderId="38" xfId="0" applyNumberFormat="1" applyFont="1" applyBorder="1" applyAlignment="1">
      <alignment horizontal="right"/>
    </xf>
    <xf numFmtId="1" fontId="28" fillId="5" borderId="39" xfId="0" applyNumberFormat="1" applyFont="1" applyFill="1" applyBorder="1" applyAlignment="1">
      <alignment horizontal="center"/>
    </xf>
    <xf numFmtId="2" fontId="29" fillId="4" borderId="3" xfId="0" applyNumberFormat="1" applyFont="1" applyFill="1" applyBorder="1" applyAlignment="1"/>
    <xf numFmtId="0" fontId="17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50" fillId="0" borderId="0" xfId="0" applyFont="1" applyAlignment="1"/>
    <xf numFmtId="0" fontId="49" fillId="0" borderId="0" xfId="0" applyFont="1" applyAlignment="1">
      <alignment horizontal="right"/>
    </xf>
    <xf numFmtId="49" fontId="0" fillId="0" borderId="0" xfId="0" applyNumberFormat="1" applyFont="1" applyAlignment="1"/>
    <xf numFmtId="0" fontId="0" fillId="0" borderId="0" xfId="0" applyFont="1" applyAlignment="1">
      <alignment horizontal="left"/>
    </xf>
    <xf numFmtId="0" fontId="38" fillId="0" borderId="2" xfId="0" applyFont="1" applyBorder="1" applyAlignment="1"/>
    <xf numFmtId="164" fontId="0" fillId="0" borderId="0" xfId="0" applyNumberFormat="1" applyFont="1" applyAlignment="1"/>
    <xf numFmtId="0" fontId="48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164" fontId="49" fillId="0" borderId="0" xfId="0" applyNumberFormat="1" applyFont="1" applyAlignment="1"/>
    <xf numFmtId="164" fontId="48" fillId="0" borderId="0" xfId="0" applyNumberFormat="1" applyFont="1" applyAlignment="1"/>
    <xf numFmtId="49" fontId="22" fillId="7" borderId="25" xfId="0" applyNumberFormat="1" applyFont="1" applyFill="1" applyBorder="1" applyAlignment="1">
      <alignment horizontal="center" wrapText="1"/>
    </xf>
    <xf numFmtId="1" fontId="22" fillId="5" borderId="40" xfId="0" applyNumberFormat="1" applyFont="1" applyFill="1" applyBorder="1" applyAlignment="1">
      <alignment horizontal="center"/>
    </xf>
    <xf numFmtId="164" fontId="22" fillId="5" borderId="41" xfId="0" applyNumberFormat="1" applyFont="1" applyFill="1" applyBorder="1" applyAlignment="1">
      <alignment horizontal="right"/>
    </xf>
    <xf numFmtId="164" fontId="2" fillId="2" borderId="42" xfId="0" applyNumberFormat="1" applyFont="1" applyFill="1" applyBorder="1" applyAlignment="1">
      <alignment horizontal="right"/>
    </xf>
    <xf numFmtId="0" fontId="22" fillId="9" borderId="25" xfId="0" applyFont="1" applyFill="1" applyBorder="1" applyAlignment="1">
      <alignment horizontal="left"/>
    </xf>
    <xf numFmtId="0" fontId="22" fillId="9" borderId="25" xfId="0" applyFont="1" applyFill="1" applyBorder="1" applyAlignment="1"/>
    <xf numFmtId="0" fontId="51" fillId="0" borderId="0" xfId="0" applyFont="1" applyAlignment="1"/>
    <xf numFmtId="0" fontId="39" fillId="0" borderId="0" xfId="0" applyFont="1" applyAlignment="1"/>
    <xf numFmtId="1" fontId="22" fillId="5" borderId="26" xfId="0" applyNumberFormat="1" applyFont="1" applyFill="1" applyBorder="1" applyAlignment="1">
      <alignment horizontal="right"/>
    </xf>
    <xf numFmtId="1" fontId="22" fillId="5" borderId="27" xfId="0" applyNumberFormat="1" applyFont="1" applyFill="1" applyBorder="1" applyAlignment="1">
      <alignment horizontal="right"/>
    </xf>
    <xf numFmtId="1" fontId="22" fillId="5" borderId="0" xfId="0" applyNumberFormat="1" applyFont="1" applyFill="1" applyBorder="1" applyAlignment="1">
      <alignment horizontal="right"/>
    </xf>
    <xf numFmtId="1" fontId="25" fillId="5" borderId="25" xfId="0" applyNumberFormat="1" applyFont="1" applyFill="1" applyBorder="1" applyAlignment="1">
      <alignment horizontal="right"/>
    </xf>
    <xf numFmtId="0" fontId="36" fillId="5" borderId="1" xfId="0" applyFont="1" applyFill="1" applyBorder="1" applyAlignment="1">
      <alignment horizontal="center"/>
    </xf>
    <xf numFmtId="164" fontId="36" fillId="5" borderId="7" xfId="0" applyNumberFormat="1" applyFont="1" applyFill="1" applyBorder="1" applyAlignment="1"/>
    <xf numFmtId="1" fontId="22" fillId="5" borderId="25" xfId="0" applyNumberFormat="1" applyFont="1" applyFill="1" applyBorder="1" applyAlignment="1">
      <alignment horizontal="right"/>
    </xf>
    <xf numFmtId="0" fontId="0" fillId="0" borderId="0" xfId="0" applyFont="1" applyAlignment="1"/>
    <xf numFmtId="0" fontId="20" fillId="8" borderId="28" xfId="1" applyFill="1" applyBorder="1" applyAlignment="1" applyProtection="1"/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2" fillId="9" borderId="0" xfId="0" applyFont="1" applyFill="1" applyAlignment="1"/>
    <xf numFmtId="0" fontId="3" fillId="9" borderId="0" xfId="0" applyFont="1" applyFill="1" applyBorder="1" applyAlignment="1">
      <alignment horizontal="right"/>
    </xf>
    <xf numFmtId="164" fontId="3" fillId="9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/>
    <xf numFmtId="0" fontId="49" fillId="0" borderId="0" xfId="0" applyFont="1" applyAlignment="1"/>
    <xf numFmtId="0" fontId="50" fillId="0" borderId="0" xfId="0" applyFont="1" applyAlignment="1">
      <alignment horizontal="left"/>
    </xf>
    <xf numFmtId="164" fontId="0" fillId="0" borderId="0" xfId="2" applyNumberFormat="1" applyFont="1" applyAlignment="1"/>
    <xf numFmtId="0" fontId="29" fillId="4" borderId="3" xfId="0" applyNumberFormat="1" applyFont="1" applyFill="1" applyBorder="1" applyAlignment="1">
      <alignment horizontal="left"/>
    </xf>
    <xf numFmtId="0" fontId="2" fillId="0" borderId="0" xfId="0" applyFont="1" applyAlignment="1"/>
    <xf numFmtId="0" fontId="0" fillId="0" borderId="0" xfId="0" applyFont="1" applyAlignment="1"/>
    <xf numFmtId="0" fontId="50" fillId="0" borderId="0" xfId="0" applyFont="1" applyAlignment="1">
      <alignment wrapText="1"/>
    </xf>
    <xf numFmtId="0" fontId="56" fillId="0" borderId="0" xfId="0" applyFont="1" applyAlignment="1">
      <alignment wrapText="1"/>
    </xf>
    <xf numFmtId="8" fontId="50" fillId="0" borderId="0" xfId="0" applyNumberFormat="1" applyFont="1" applyAlignment="1">
      <alignment horizontal="right"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horizontal="right" wrapText="1"/>
    </xf>
    <xf numFmtId="0" fontId="56" fillId="0" borderId="0" xfId="0" applyFont="1" applyAlignment="1"/>
    <xf numFmtId="0" fontId="20" fillId="0" borderId="0" xfId="1" applyAlignment="1" applyProtection="1">
      <alignment vertical="center"/>
    </xf>
    <xf numFmtId="0" fontId="2" fillId="2" borderId="1" xfId="0" applyFont="1" applyFill="1" applyBorder="1" applyAlignment="1">
      <alignment horizontal="left"/>
    </xf>
    <xf numFmtId="0" fontId="4" fillId="0" borderId="7" xfId="0" applyFont="1" applyBorder="1"/>
    <xf numFmtId="0" fontId="38" fillId="9" borderId="28" xfId="0" applyFont="1" applyFill="1" applyBorder="1" applyAlignment="1">
      <alignment horizontal="left"/>
    </xf>
    <xf numFmtId="0" fontId="38" fillId="9" borderId="29" xfId="0" applyFont="1" applyFill="1" applyBorder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  <xf numFmtId="0" fontId="0" fillId="0" borderId="0" xfId="0" applyFont="1" applyAlignment="1"/>
    <xf numFmtId="49" fontId="33" fillId="0" borderId="12" xfId="0" applyNumberFormat="1" applyFont="1" applyBorder="1" applyAlignment="1">
      <alignment horizontal="center" vertical="center" wrapText="1"/>
    </xf>
    <xf numFmtId="49" fontId="36" fillId="0" borderId="0" xfId="0" applyNumberFormat="1" applyFont="1" applyAlignment="1">
      <alignment horizontal="center"/>
    </xf>
    <xf numFmtId="49" fontId="36" fillId="0" borderId="30" xfId="0" applyNumberFormat="1" applyFont="1" applyBorder="1" applyAlignment="1">
      <alignment horizontal="center"/>
    </xf>
    <xf numFmtId="49" fontId="36" fillId="0" borderId="12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43" xfId="0" applyFont="1" applyFill="1" applyBorder="1" applyAlignment="1">
      <alignment horizontal="right"/>
    </xf>
    <xf numFmtId="0" fontId="38" fillId="9" borderId="44" xfId="0" applyFont="1" applyFill="1" applyBorder="1" applyAlignment="1"/>
    <xf numFmtId="1" fontId="22" fillId="9" borderId="44" xfId="0" applyNumberFormat="1" applyFont="1" applyFill="1" applyBorder="1" applyAlignment="1"/>
    <xf numFmtId="0" fontId="5" fillId="2" borderId="25" xfId="0" applyFont="1" applyFill="1" applyBorder="1" applyAlignment="1">
      <alignment horizontal="right"/>
    </xf>
    <xf numFmtId="0" fontId="5" fillId="2" borderId="25" xfId="0" applyFont="1" applyFill="1" applyBorder="1" applyAlignment="1">
      <alignment horizontal="left"/>
    </xf>
    <xf numFmtId="0" fontId="22" fillId="0" borderId="5" xfId="0" applyFont="1" applyBorder="1" applyAlignment="1"/>
    <xf numFmtId="0" fontId="20" fillId="0" borderId="25" xfId="1" applyBorder="1" applyAlignment="1" applyProtection="1"/>
    <xf numFmtId="0" fontId="20" fillId="0" borderId="25" xfId="1" applyNumberFormat="1" applyBorder="1" applyAlignment="1" applyProtection="1"/>
    <xf numFmtId="164" fontId="0" fillId="0" borderId="0" xfId="0" applyNumberFormat="1" applyFont="1" applyAlignment="1">
      <alignment horizontal="right"/>
    </xf>
    <xf numFmtId="0" fontId="0" fillId="0" borderId="0" xfId="0" applyNumberFormat="1" applyFont="1" applyAlignment="1"/>
    <xf numFmtId="0" fontId="49" fillId="0" borderId="0" xfId="0" applyNumberFormat="1" applyFont="1" applyAlignment="1">
      <alignment horizontal="left"/>
    </xf>
    <xf numFmtId="0" fontId="29" fillId="4" borderId="1" xfId="0" applyNumberFormat="1" applyFont="1" applyFill="1" applyBorder="1" applyAlignment="1"/>
    <xf numFmtId="0" fontId="29" fillId="4" borderId="1" xfId="0" applyNumberFormat="1" applyFont="1" applyFill="1" applyBorder="1" applyAlignment="1">
      <alignment horizontal="left"/>
    </xf>
    <xf numFmtId="0" fontId="29" fillId="4" borderId="4" xfId="0" applyNumberFormat="1" applyFont="1" applyFill="1" applyBorder="1" applyAlignment="1">
      <alignment horizontal="left"/>
    </xf>
    <xf numFmtId="0" fontId="22" fillId="9" borderId="44" xfId="0" applyFont="1" applyFill="1" applyBorder="1" applyAlignment="1"/>
    <xf numFmtId="0" fontId="0" fillId="0" borderId="0" xfId="0" applyNumberFormat="1" applyFont="1" applyAlignment="1">
      <alignment horizontal="left"/>
    </xf>
    <xf numFmtId="0" fontId="4" fillId="0" borderId="7" xfId="0" applyFont="1" applyBorder="1" applyAlignment="1">
      <alignment horizontal="left"/>
    </xf>
    <xf numFmtId="0" fontId="50" fillId="0" borderId="0" xfId="0" applyFont="1" applyAlignment="1">
      <alignment horizontal="left" vertical="top" wrapText="1"/>
    </xf>
    <xf numFmtId="0" fontId="57" fillId="0" borderId="0" xfId="0" applyFont="1" applyAlignment="1">
      <alignment vertical="center"/>
    </xf>
  </cellXfs>
  <cellStyles count="3">
    <cellStyle name="Currency" xfId="2" builtinId="4"/>
    <cellStyle name="Hyperlink" xfId="1" builtinId="8"/>
    <cellStyle name="Normal" xfId="0" builtinId="0"/>
  </cellStyles>
  <dxfs count="7"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</dxfs>
  <tableStyles count="0" defaultTableStyle="TableStyleMedium9" defaultPivotStyle="PivotStyleLight16"/>
  <colors>
    <mruColors>
      <color rgb="FFD7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2316480</xdr:colOff>
      <xdr:row>1</xdr:row>
      <xdr:rowOff>3810</xdr:rowOff>
    </xdr:to>
    <xdr:pic>
      <xdr:nvPicPr>
        <xdr:cNvPr id="2" name="Picture 1" descr="IMG_0125_HRM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16480" cy="1737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2865120</xdr:colOff>
      <xdr:row>0</xdr:row>
      <xdr:rowOff>2148840</xdr:rowOff>
    </xdr:to>
    <xdr:pic>
      <xdr:nvPicPr>
        <xdr:cNvPr id="2" name="Picture 1" descr="IMG_2201 (1)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5120" cy="21488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2811780</xdr:colOff>
      <xdr:row>7</xdr:row>
      <xdr:rowOff>186690</xdr:rowOff>
    </xdr:to>
    <xdr:pic>
      <xdr:nvPicPr>
        <xdr:cNvPr id="2" name="Picture 1" descr="IMG_0127_HRMN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11780" cy="37490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2564892</xdr:colOff>
      <xdr:row>8</xdr:row>
      <xdr:rowOff>381</xdr:rowOff>
    </xdr:to>
    <xdr:pic>
      <xdr:nvPicPr>
        <xdr:cNvPr id="2" name="Picture 1" descr="IMG_0047_CSP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2564892" cy="34198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4242816</xdr:colOff>
      <xdr:row>8</xdr:row>
      <xdr:rowOff>153162</xdr:rowOff>
    </xdr:to>
    <xdr:pic>
      <xdr:nvPicPr>
        <xdr:cNvPr id="2" name="Picture 1" descr="IMG_3048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242816" cy="3182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lliedelec.com/product/bud-industries/nbf-32318/70148202/" TargetMode="External"/><Relationship Id="rId13" Type="http://schemas.openxmlformats.org/officeDocument/2006/relationships/hyperlink" Target="https://www.amazon.com/USB-Ethernet-Adapter-Gigabit-Switch/dp/B09GRL3VCN/ref=pd_lpo_1?pd_rd_w=WASCK&amp;content-id=amzn1.sym.196193c7-f80f-4550-90d9-c8be3a442748&amp;pf_rd_p=196193c7-f80f-4550-90d9-c8be3a442748&amp;pf_rd_r=EZA3FWF2AJ9Z2MG3KR7G&amp;pd_rd_wg=zyEJ2&amp;pd_rd_r=002a35f1-a195-4c1a-94e3-cbac572e328e&amp;pd_rd_i=B09GRL3VCN&amp;th=1" TargetMode="External"/><Relationship Id="rId3" Type="http://schemas.openxmlformats.org/officeDocument/2006/relationships/hyperlink" Target="https://www.amazon.com/gp/product/B00COXZ2RM/ref=ppx_yo_dt_b_asin_title_o00_s01?ie=UTF8&amp;psc=1" TargetMode="External"/><Relationship Id="rId7" Type="http://schemas.openxmlformats.org/officeDocument/2006/relationships/hyperlink" Target="https://www.amazon.com/gp/product/B07P12XW3J/ref=ppx_yo_dt_b_asin_title_o00_s00?ie=UTF8&amp;psc=1" TargetMode="External"/><Relationship Id="rId12" Type="http://schemas.openxmlformats.org/officeDocument/2006/relationships/hyperlink" Target="https://www.amazon.com/Proxicast-4G-5G-External-Magnetic-Coil-Antenna/dp/B07M6J73BB?ref_=ast_sto_dp&amp;th=1" TargetMode="External"/><Relationship Id="rId2" Type="http://schemas.openxmlformats.org/officeDocument/2006/relationships/hyperlink" Target="https://www.amazon.com/gp/product/B00COX9MTG/ref=ppx_yo_dt_b_asin_title_o00_s00?ie=UTF8&amp;psc=1" TargetMode="External"/><Relationship Id="rId1" Type="http://schemas.openxmlformats.org/officeDocument/2006/relationships/hyperlink" Target="http://www.funcubedongle.com/" TargetMode="External"/><Relationship Id="rId6" Type="http://schemas.openxmlformats.org/officeDocument/2006/relationships/hyperlink" Target="https://www.amazon.com/Extension-Female-Connector-Adapter-Antenna/dp/B088DCWKYZ/ref=pd_sbs_23_4/132-2919077-4811434?_encoding=UTF8&amp;pd_rd_i=B07W43XX63&amp;pd_rd_r=33f74a27-b086-4acd-b123-f79c3d4c413b&amp;pd_rd_w=0tigm&amp;pd_rd_wg=WSt20&amp;pf_rd_p=ed1e2146-ecfe-435e-b3b5-d79fa072fd58&amp;pf_rd_r=BAXSQWAE1NGCV33S05GW&amp;refRID=BAXSQWAE1NGCV33S05GW&amp;th=1" TargetMode="External"/><Relationship Id="rId11" Type="http://schemas.openxmlformats.org/officeDocument/2006/relationships/hyperlink" Target="http://www.digikey.com/product-detail/en/te-connectivity-amp-connectors/3-1478985-0/3-1478985-0-ND/1890799" TargetMode="External"/><Relationship Id="rId5" Type="http://schemas.openxmlformats.org/officeDocument/2006/relationships/hyperlink" Target="https://www.amazon.com/uxcell-Positions-Barrier-Terminal-TB-4504L/dp/B07DM14L15/ref=sr_1_9?keywords=dual+row+4+position+covered+screw+terminal+strip&amp;qid=1580322077&amp;sr=8-9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www.adafruit.com/products/960" TargetMode="External"/><Relationship Id="rId4" Type="http://schemas.openxmlformats.org/officeDocument/2006/relationships/hyperlink" Target="https://www.amazon.com/gp/product/B074RJ1RXP/ref=ppx_yo_dt_b_asin_title_o00_s00?ie=UTF8&amp;psc=1" TargetMode="External"/><Relationship Id="rId9" Type="http://schemas.openxmlformats.org/officeDocument/2006/relationships/hyperlink" Target="https://www.amazon.com/BUD-Industries-NBF-32318-Plastic-Outdoor/dp/B005UPBOXW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CR1220-Battery-Lithium-Button-Batteries/dp/B0751RLXSR/ref=sr_1_8?ie=UTF8&amp;qid=1517350919&amp;sr=8-8&amp;keywords=cr%2B1220%2Bbutton%2Bbattery&amp;th=1" TargetMode="External"/><Relationship Id="rId13" Type="http://schemas.openxmlformats.org/officeDocument/2006/relationships/hyperlink" Target="https://www.adafruit.com/product/3083" TargetMode="External"/><Relationship Id="rId18" Type="http://schemas.openxmlformats.org/officeDocument/2006/relationships/hyperlink" Target="http://www.digikey.com/product-detail/en/te-connectivity-amp-connectors/3-1478985-0/3-1478985-0-ND/1890799" TargetMode="External"/><Relationship Id="rId26" Type="http://schemas.openxmlformats.org/officeDocument/2006/relationships/hyperlink" Target="https://www.amazon.com/Extension-Female-Connector-Adapter-Antenna/dp/B088DCWKYZ/ref=pd_sbs_23_4/132-2919077-4811434?_encoding=UTF8&amp;pd_rd_i=B07W43XX63&amp;pd_rd_r=33f74a27-b086-4acd-b123-f79c3d4c413b&amp;pd_rd_w=0tigm&amp;pd_rd_wg=WSt20&amp;pf_rd_p=ed1e2146-ecfe-435e-b3b5-d79fa072fd58&amp;pf_rd_r=BAXSQWAE1NGCV33S05GW&amp;refRID=BAXSQWAE1NGCV33S05GW&amp;th=1" TargetMode="External"/><Relationship Id="rId3" Type="http://schemas.openxmlformats.org/officeDocument/2006/relationships/hyperlink" Target="https://colemans.com/u-s-g-i-small-utility-box" TargetMode="External"/><Relationship Id="rId21" Type="http://schemas.openxmlformats.org/officeDocument/2006/relationships/hyperlink" Target="https://www.amazon.com/VELCRO-Brand-Industrial-Strength-Superior/dp/B0001UZZ72?th=1" TargetMode="External"/><Relationship Id="rId7" Type="http://schemas.openxmlformats.org/officeDocument/2006/relationships/hyperlink" Target="https://www.amazon.com/CESS-Terminal-Binding-Amplifier-Banana/dp/B01G0PLING/ref=sr_1_5?s=electronics&amp;ie=UTF8&amp;qid=1489946224&amp;sr=1-5&amp;keywords=binding+posts" TargetMode="External"/><Relationship Id="rId12" Type="http://schemas.openxmlformats.org/officeDocument/2006/relationships/hyperlink" Target="https://www.adafruit.com/products/2336" TargetMode="External"/><Relationship Id="rId17" Type="http://schemas.openxmlformats.org/officeDocument/2006/relationships/hyperlink" Target="https://www.tindie.com/products/mjrice/raspberry-pi-3-enclosure-/?pt=full_prod_search" TargetMode="External"/><Relationship Id="rId25" Type="http://schemas.openxmlformats.org/officeDocument/2006/relationships/hyperlink" Target="https://www.amazon.com/D-Link-DUB-H7-USB-2-0-7-port/dp/B0002AFZVM" TargetMode="External"/><Relationship Id="rId2" Type="http://schemas.openxmlformats.org/officeDocument/2006/relationships/hyperlink" Target="https://store.celltracktech.com/products/lifetag-motus-adapter" TargetMode="External"/><Relationship Id="rId16" Type="http://schemas.openxmlformats.org/officeDocument/2006/relationships/hyperlink" Target="https://www.adafruit.com/product/794" TargetMode="External"/><Relationship Id="rId20" Type="http://schemas.openxmlformats.org/officeDocument/2006/relationships/hyperlink" Target="http://www.digikey.com/products/en?keywords=102-3154-ND" TargetMode="External"/><Relationship Id="rId29" Type="http://schemas.openxmlformats.org/officeDocument/2006/relationships/drawing" Target="../drawings/drawing2.xml"/><Relationship Id="rId1" Type="http://schemas.openxmlformats.org/officeDocument/2006/relationships/hyperlink" Target="http://www.funcubedongle.com/" TargetMode="External"/><Relationship Id="rId6" Type="http://schemas.openxmlformats.org/officeDocument/2006/relationships/hyperlink" Target="https://www.amazon.com/gp/product/B00JU24Z3W/ref=oh_aui_detailpage_o00_s00?ie=UTF8&amp;psc=1" TargetMode="External"/><Relationship Id="rId11" Type="http://schemas.openxmlformats.org/officeDocument/2006/relationships/hyperlink" Target="https://www.adafruit.com/products/851" TargetMode="External"/><Relationship Id="rId24" Type="http://schemas.openxmlformats.org/officeDocument/2006/relationships/hyperlink" Target="https://www.digikey.com/product-detail/en/apex-tool-group/MT2/MT2AT-ND/4525306" TargetMode="External"/><Relationship Id="rId5" Type="http://schemas.openxmlformats.org/officeDocument/2006/relationships/hyperlink" Target="https://www.amazon.com/AmazonBasics-Extension-Cable-2-Pack-Female/dp/B00NH13Q8W/ref=sr_1_1?ie=UTF8&amp;qid=1489927149&amp;sr=8-1&amp;keywords=AmazonBasics+USB+2.0+Extension+Cable+2-Pack+-+A-Male+to+A-Female+-+3.3+Feet+%281+Meter%29" TargetMode="External"/><Relationship Id="rId15" Type="http://schemas.openxmlformats.org/officeDocument/2006/relationships/hyperlink" Target="https://www.adafruit.com/product/392" TargetMode="External"/><Relationship Id="rId23" Type="http://schemas.openxmlformats.org/officeDocument/2006/relationships/hyperlink" Target="https://www.digikey.com/product-detail/en/apex-tool-group/MT1B/MT1B-ND/4525305" TargetMode="External"/><Relationship Id="rId28" Type="http://schemas.openxmlformats.org/officeDocument/2006/relationships/printerSettings" Target="../printerSettings/printerSettings3.bin"/><Relationship Id="rId10" Type="http://schemas.openxmlformats.org/officeDocument/2006/relationships/hyperlink" Target="https://www.adafruit.com/products/960" TargetMode="External"/><Relationship Id="rId19" Type="http://schemas.openxmlformats.org/officeDocument/2006/relationships/hyperlink" Target="http://www.digikey.com/product-detail/en/pomona-electronics/3839/501-1394-ND/736704" TargetMode="External"/><Relationship Id="rId4" Type="http://schemas.openxmlformats.org/officeDocument/2006/relationships/hyperlink" Target="https://www.amazon.com/DHT-Electronics-coaxial-assembly-bulkhead/dp/B00CQ283QI/ref=sr_1_1?ie=UTF8&amp;qid=1489927047&amp;sr=8-1&amp;keywords=DHT+Electronics+RF+coaxial+coax+cable+assembly+SMA+male+to+BNC+female+bulkhead+6%22" TargetMode="External"/><Relationship Id="rId9" Type="http://schemas.openxmlformats.org/officeDocument/2006/relationships/hyperlink" Target="https://www.adafruit.com/products/2324" TargetMode="External"/><Relationship Id="rId14" Type="http://schemas.openxmlformats.org/officeDocument/2006/relationships/hyperlink" Target="https://www.adafruit.com/product/559" TargetMode="External"/><Relationship Id="rId22" Type="http://schemas.openxmlformats.org/officeDocument/2006/relationships/hyperlink" Target="https://www.digikey.com/product-detail/en/apex-tool-group/SP25NUS/SP25NUS-ND/4007109?WT.srch=1&amp;gclid=Cj0KCQjwqsHWBRDsARIsALPWMEPw5TNTuS3rYBfLPdRTk1DiZvq46YbVX-j0pvggEjCUioxGtEiTBBcaAiP8EALw_wcB" TargetMode="External"/><Relationship Id="rId27" Type="http://schemas.openxmlformats.org/officeDocument/2006/relationships/hyperlink" Target="https://www.amazon.com/gp/product/B07P12XW3J/ref=ppx_yo_dt_b_asin_title_o00_s00?ie=UTF8&amp;psc=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starinc.com/rohn_r-cpc11_25_tower_base_ground_clamp.html" TargetMode="External"/><Relationship Id="rId13" Type="http://schemas.openxmlformats.org/officeDocument/2006/relationships/hyperlink" Target="https://www.e-rigging.com/three-sixteenths-inch-Light-Duty-Wire-Rope-Thimble" TargetMode="External"/><Relationship Id="rId18" Type="http://schemas.openxmlformats.org/officeDocument/2006/relationships/hyperlink" Target="https://www.amazon.com/Morningstar-SS-10L-12V-Sunsaver-10-Amp-Lvd/dp/B002MQSTQ2/ref=sr_1_1?ie=UTF8&amp;qid=1497788682&amp;sr=8-1&amp;keywords=sunsaver+10l" TargetMode="External"/><Relationship Id="rId26" Type="http://schemas.openxmlformats.org/officeDocument/2006/relationships/drawing" Target="../drawings/drawing3.xml"/><Relationship Id="rId3" Type="http://schemas.openxmlformats.org/officeDocument/2006/relationships/hyperlink" Target="https://www.shireeninc.com/osc/rfc400-low-loss-rf-coax-cable-1000-ft-spool" TargetMode="External"/><Relationship Id="rId21" Type="http://schemas.openxmlformats.org/officeDocument/2006/relationships/hyperlink" Target="https://www.amazon.com/dp/B088GYYNGG?ref=ppx_yo2ov_dt_b_product_details&amp;th=1" TargetMode="External"/><Relationship Id="rId7" Type="http://schemas.openxmlformats.org/officeDocument/2006/relationships/hyperlink" Target="https://www.3starinc.com/thomas_and_betts_tnb4002_j_water_pipe_ground_clamp.html?filter=%26fd6%3D33" TargetMode="External"/><Relationship Id="rId12" Type="http://schemas.openxmlformats.org/officeDocument/2006/relationships/hyperlink" Target="https://www.e-rigging.com/three-sixteenths-X-500-foot-Galvanized-Cable" TargetMode="External"/><Relationship Id="rId17" Type="http://schemas.openxmlformats.org/officeDocument/2006/relationships/hyperlink" Target="https://www.e-rigging.com/3-8-chicago-hardware-hot-dip-galvanized-screw-pin-anchor-shackle" TargetMode="External"/><Relationship Id="rId25" Type="http://schemas.openxmlformats.org/officeDocument/2006/relationships/printerSettings" Target="../printerSettings/printerSettings4.bin"/><Relationship Id="rId2" Type="http://schemas.openxmlformats.org/officeDocument/2006/relationships/hyperlink" Target="https://www.shireeninc.com/osc/rfc400-low-loss-rf-coax-cable-500-ft-spool" TargetMode="External"/><Relationship Id="rId16" Type="http://schemas.openxmlformats.org/officeDocument/2006/relationships/hyperlink" Target="https://www.forestry-suppliers.com/product_pages/products.php?mi=63505&amp;itemnum=79122&amp;redir=Y" TargetMode="External"/><Relationship Id="rId20" Type="http://schemas.openxmlformats.org/officeDocument/2006/relationships/hyperlink" Target="https://www.amazon.com/Renogy-Adaptor-connectors-Connecting-controller/dp/B00JH1PABW/ref=sr_1_1?ie=UTF8&amp;qid=1517354677&amp;sr=8-1&amp;keywords=10%2Bft%2Brenogy%2Bsolar%2Bcable&amp;th=1" TargetMode="External"/><Relationship Id="rId1" Type="http://schemas.openxmlformats.org/officeDocument/2006/relationships/hyperlink" Target="https://www.shireeninc.com/osc/rfc400-low-loss-rf-coax-cable-by-the-foot" TargetMode="External"/><Relationship Id="rId6" Type="http://schemas.openxmlformats.org/officeDocument/2006/relationships/hyperlink" Target="https://www.canopiesandtarps.com/fvf5cc.html" TargetMode="External"/><Relationship Id="rId11" Type="http://schemas.openxmlformats.org/officeDocument/2006/relationships/hyperlink" Target="https://www.e-rigging.com/three-sixteenths-X-250-foot-Galvanized-Cable" TargetMode="External"/><Relationship Id="rId24" Type="http://schemas.openxmlformats.org/officeDocument/2006/relationships/hyperlink" Target="mailto:way@rfintermod.com" TargetMode="External"/><Relationship Id="rId5" Type="http://schemas.openxmlformats.org/officeDocument/2006/relationships/hyperlink" Target="https://www.canopiesandtarps.com/fvotcc.html" TargetMode="External"/><Relationship Id="rId15" Type="http://schemas.openxmlformats.org/officeDocument/2006/relationships/hyperlink" Target="https://www.e-rigging.com/half-inch-X-6-inch-Jaw-Jaw-Turnbuckle" TargetMode="External"/><Relationship Id="rId23" Type="http://schemas.openxmlformats.org/officeDocument/2006/relationships/hyperlink" Target="https://www.3starinc.com/rohn_25g_tower_section_top_cap_r-25ag1.html" TargetMode="External"/><Relationship Id="rId28" Type="http://schemas.openxmlformats.org/officeDocument/2006/relationships/comments" Target="../comments1.xml"/><Relationship Id="rId10" Type="http://schemas.openxmlformats.org/officeDocument/2006/relationships/hyperlink" Target="https://www.3starinc.com/rohn_25g_10_main_tower_section_r-25g.html" TargetMode="External"/><Relationship Id="rId19" Type="http://schemas.openxmlformats.org/officeDocument/2006/relationships/hyperlink" Target="https://www.amazon.com/RENOGY-Solar-Panel-Pole-Mount/dp/B00I2YFKQK" TargetMode="External"/><Relationship Id="rId4" Type="http://schemas.openxmlformats.org/officeDocument/2006/relationships/hyperlink" Target="https://www.amazon.com/gp/product/B0779ZQKS8/ref=ppx_yo_dt_b_asin_title_o03_s00?ie=UTF8&amp;psc=1" TargetMode="External"/><Relationship Id="rId9" Type="http://schemas.openxmlformats.org/officeDocument/2006/relationships/hyperlink" Target="https://www.3starinc.com/58_x_8_foot_ground_rod_copper_clad.html?filter=%26fd6%3D34" TargetMode="External"/><Relationship Id="rId14" Type="http://schemas.openxmlformats.org/officeDocument/2006/relationships/hyperlink" Target="https://www.e-rigging.com/three-sixteenths-inch-Malleable-Wire-Rope-Clip" TargetMode="External"/><Relationship Id="rId22" Type="http://schemas.openxmlformats.org/officeDocument/2006/relationships/hyperlink" Target="https://www.3starinc.com/rohn_25g_tower_hinged_base_plate_r-bph25g.html" TargetMode="External"/><Relationship Id="rId27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omedepot.com/p/Quikrete-60-lb-Concrete-Mix-110160/100318478" TargetMode="External"/><Relationship Id="rId13" Type="http://schemas.openxmlformats.org/officeDocument/2006/relationships/hyperlink" Target="https://www.3starinc.com/rohn_r-cpc11_25_tower_base_ground_clamp.html" TargetMode="External"/><Relationship Id="rId18" Type="http://schemas.openxmlformats.org/officeDocument/2006/relationships/hyperlink" Target="https://www.amazon.com/Renogy-Adaptor-connectors-Connecting-controller/dp/B00JH1PABW/ref=sr_1_1?ie=UTF8&amp;qid=1517354677&amp;sr=8-1&amp;keywords=10%2Bft%2Brenogy%2Bsolar%2Bcable&amp;th=1" TargetMode="External"/><Relationship Id="rId3" Type="http://schemas.openxmlformats.org/officeDocument/2006/relationships/hyperlink" Target="https://www.amazon.com/gp/product/B0779ZQKS8/ref=ppx_yo_dt_b_asin_title_o03_s00?ie=UTF8&amp;psc=1" TargetMode="External"/><Relationship Id="rId21" Type="http://schemas.openxmlformats.org/officeDocument/2006/relationships/vmlDrawing" Target="../drawings/vmlDrawing2.vml"/><Relationship Id="rId7" Type="http://schemas.openxmlformats.org/officeDocument/2006/relationships/hyperlink" Target="https://www.3starinc.com/rohn_25g_tower_5_foot_short_base_section_r-sb25g5.html" TargetMode="External"/><Relationship Id="rId12" Type="http://schemas.openxmlformats.org/officeDocument/2006/relationships/hyperlink" Target="https://www.3starinc.com/thomas_and_betts_tnb4002_j_water_pipe_ground_clamp.html?filter=%26fd6%3D33" TargetMode="External"/><Relationship Id="rId17" Type="http://schemas.openxmlformats.org/officeDocument/2006/relationships/hyperlink" Target="https://www.amazon.com/RENOGY-Solar-Panel-Pole-Mount/dp/B00I2YFKQK" TargetMode="External"/><Relationship Id="rId2" Type="http://schemas.openxmlformats.org/officeDocument/2006/relationships/hyperlink" Target="https://www.shireeninc.com/osc/rfc400-low-loss-rf-coax-cable-1000-ft-spool" TargetMode="External"/><Relationship Id="rId16" Type="http://schemas.openxmlformats.org/officeDocument/2006/relationships/hyperlink" Target="https://www.amazon.com/Morningstar-SS-10L-12V-Sunsaver-10-Amp-Lvd/dp/B002MQSTQ2/ref=sr_1_1?ie=UTF8&amp;qid=1497788682&amp;sr=8-1&amp;keywords=sunsaver+10l" TargetMode="External"/><Relationship Id="rId20" Type="http://schemas.openxmlformats.org/officeDocument/2006/relationships/drawing" Target="../drawings/drawing4.xml"/><Relationship Id="rId1" Type="http://schemas.openxmlformats.org/officeDocument/2006/relationships/hyperlink" Target="https://www.shireeninc.com/osc/rfc400-low-loss-rf-coax-cable-500-ft-spool" TargetMode="External"/><Relationship Id="rId6" Type="http://schemas.openxmlformats.org/officeDocument/2006/relationships/hyperlink" Target="https://www.3starinc.com/rohn_25g_adjustable_house_bracket_hb25bg_0-24_inch_.html" TargetMode="External"/><Relationship Id="rId11" Type="http://schemas.openxmlformats.org/officeDocument/2006/relationships/hyperlink" Target="https://www.shireeninc.com/osc/rfc400-low-loss-rf-coax-cable-by-the-foot" TargetMode="External"/><Relationship Id="rId5" Type="http://schemas.openxmlformats.org/officeDocument/2006/relationships/hyperlink" Target="https://www.canopiesandtarps.com/fvf5cc.html" TargetMode="External"/><Relationship Id="rId15" Type="http://schemas.openxmlformats.org/officeDocument/2006/relationships/hyperlink" Target="https://www.3starinc.com/rohn_25g_10_main_tower_section_r-25g.html" TargetMode="External"/><Relationship Id="rId10" Type="http://schemas.openxmlformats.org/officeDocument/2006/relationships/hyperlink" Target="https://www.homedepot.com/p/Everbilt-5-16-in-Hot-Dipped-Galvanized-Cut-Washer-807286/204633117" TargetMode="External"/><Relationship Id="rId19" Type="http://schemas.openxmlformats.org/officeDocument/2006/relationships/hyperlink" Target="https://www.amazon.com/dp/B088GYYNGG?ref=ppx_yo2ov_dt_b_product_details&amp;th=1" TargetMode="External"/><Relationship Id="rId4" Type="http://schemas.openxmlformats.org/officeDocument/2006/relationships/hyperlink" Target="https://www.canopiesandtarps.com/fvotcc.html" TargetMode="External"/><Relationship Id="rId9" Type="http://schemas.openxmlformats.org/officeDocument/2006/relationships/hyperlink" Target="https://www.homedepot.com/p/SPAX-5-16-in-x-4-in-Powerlag-Hex-Drive-Washer-Head-High-Corrosion-Resistant-Coating-Lag-Screw-4571820801007/202041045" TargetMode="External"/><Relationship Id="rId14" Type="http://schemas.openxmlformats.org/officeDocument/2006/relationships/hyperlink" Target="https://www.3starinc.com/58_x_8_foot_ground_rod_copper_clad.html?filter=%26fd6%3D34" TargetMode="External"/><Relationship Id="rId22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starinc.com/58_x_8_foot_ground_rod_copper_clad.html?filter=%26fd6%3D34" TargetMode="External"/><Relationship Id="rId13" Type="http://schemas.openxmlformats.org/officeDocument/2006/relationships/hyperlink" Target="https://www.e-rigging.com/three-sixteenths-X-500-foot-Galvanized-Cable" TargetMode="External"/><Relationship Id="rId18" Type="http://schemas.openxmlformats.org/officeDocument/2006/relationships/hyperlink" Target="https://www.e-rigging.com/seven-sixteenth-inch-Snap-Link" TargetMode="External"/><Relationship Id="rId26" Type="http://schemas.openxmlformats.org/officeDocument/2006/relationships/vmlDrawing" Target="../drawings/vmlDrawing3.vml"/><Relationship Id="rId3" Type="http://schemas.openxmlformats.org/officeDocument/2006/relationships/hyperlink" Target="https://www.shireeninc.com/osc/rfc400-low-loss-rf-coax-cable-1000-ft-spool" TargetMode="External"/><Relationship Id="rId21" Type="http://schemas.openxmlformats.org/officeDocument/2006/relationships/hyperlink" Target="https://www.amazon.com/RENOGY-Solar-Panel-Pole-Mount/dp/B00I2YFKQK" TargetMode="External"/><Relationship Id="rId7" Type="http://schemas.openxmlformats.org/officeDocument/2006/relationships/hyperlink" Target="https://www.3starinc.com/thomas_and_betts_tnb4002_j_water_pipe_ground_clamp.html?filter=%26fd6%3D33" TargetMode="External"/><Relationship Id="rId12" Type="http://schemas.openxmlformats.org/officeDocument/2006/relationships/hyperlink" Target="https://www.e-rigging.com/three-sixteenths-X-250-foot-Galvanized-Cable" TargetMode="External"/><Relationship Id="rId17" Type="http://schemas.openxmlformats.org/officeDocument/2006/relationships/hyperlink" Target="https://www.e-rigging.com/five-sixteenths-inch-X-4-half-inch-Jaw-Jaw-Turnbuckle" TargetMode="External"/><Relationship Id="rId25" Type="http://schemas.openxmlformats.org/officeDocument/2006/relationships/drawing" Target="../drawings/drawing5.xml"/><Relationship Id="rId2" Type="http://schemas.openxmlformats.org/officeDocument/2006/relationships/hyperlink" Target="https://www.shireeninc.com/osc/rfc400-low-loss-rf-coax-cable-500-ft-spool" TargetMode="External"/><Relationship Id="rId16" Type="http://schemas.openxmlformats.org/officeDocument/2006/relationships/hyperlink" Target="https://www.e-rigging.com/three-sixteenths-inch-Quick-Link" TargetMode="External"/><Relationship Id="rId20" Type="http://schemas.openxmlformats.org/officeDocument/2006/relationships/hyperlink" Target="https://www.amazon.com/Morningstar-SS-10L-12V-Sunsaver-10-Amp-Lvd/dp/B002MQSTQ2/ref=sr_1_1?ie=UTF8&amp;qid=1497788682&amp;sr=8-1&amp;keywords=sunsaver+10l" TargetMode="External"/><Relationship Id="rId1" Type="http://schemas.openxmlformats.org/officeDocument/2006/relationships/hyperlink" Target="https://www.shireeninc.com/osc/rfc400-low-loss-rf-coax-cable-by-the-foot" TargetMode="External"/><Relationship Id="rId6" Type="http://schemas.openxmlformats.org/officeDocument/2006/relationships/hyperlink" Target="https://www.canopiesandtarps.com/fvf5cc.html" TargetMode="External"/><Relationship Id="rId11" Type="http://schemas.openxmlformats.org/officeDocument/2006/relationships/hyperlink" Target="https://www.3starinc.com/10_foot_roof_mount_tripod_for_telescopic_antenna_mast_fits_2_25_inch_.html" TargetMode="External"/><Relationship Id="rId24" Type="http://schemas.openxmlformats.org/officeDocument/2006/relationships/printerSettings" Target="../printerSettings/printerSettings5.bin"/><Relationship Id="rId5" Type="http://schemas.openxmlformats.org/officeDocument/2006/relationships/hyperlink" Target="https://www.canopiesandtarps.com/fvotcc.html" TargetMode="External"/><Relationship Id="rId15" Type="http://schemas.openxmlformats.org/officeDocument/2006/relationships/hyperlink" Target="https://www.e-rigging.com/three-sixteenths-inch-Malleable-Wire-Rope-Clip" TargetMode="External"/><Relationship Id="rId23" Type="http://schemas.openxmlformats.org/officeDocument/2006/relationships/hyperlink" Target="https://www.amazon.com/dp/B088GYYNGG?ref=ppx_yo2ov_dt_b_product_details&amp;th=1" TargetMode="External"/><Relationship Id="rId10" Type="http://schemas.openxmlformats.org/officeDocument/2006/relationships/hyperlink" Target="https://www.3starinc.com/ez32c_telescopic_antenna_mast_heavy_duty_base_plate.html" TargetMode="External"/><Relationship Id="rId19" Type="http://schemas.openxmlformats.org/officeDocument/2006/relationships/hyperlink" Target="https://www.forestry-suppliers.com/product_pages/products.php?mi=63505&amp;itemnum=79122&amp;redir=Y" TargetMode="External"/><Relationship Id="rId4" Type="http://schemas.openxmlformats.org/officeDocument/2006/relationships/hyperlink" Target="https://www.amazon.com/gp/product/B0779ZQKS8/ref=ppx_yo_dt_b_asin_title_o03_s00?ie=UTF8&amp;psc=1" TargetMode="External"/><Relationship Id="rId9" Type="http://schemas.openxmlformats.org/officeDocument/2006/relationships/hyperlink" Target="https://www.3starinc.com/40-foot-telescopic-push-up-antenna-mast-ups-shippable.html" TargetMode="External"/><Relationship Id="rId14" Type="http://schemas.openxmlformats.org/officeDocument/2006/relationships/hyperlink" Target="https://www.e-rigging.com/three-sixteenths-inch-Light-Duty-Wire-Rope-Thimble" TargetMode="External"/><Relationship Id="rId22" Type="http://schemas.openxmlformats.org/officeDocument/2006/relationships/hyperlink" Target="https://www.amazon.com/Renogy-Adaptor-connectors-Connecting-controller/dp/B00JH1PABW/ref=sr_1_1?ie=UTF8&amp;qid=1517354677&amp;sr=8-1&amp;keywords=10%2Bft%2Brenogy%2Bsolar%2Bcable&amp;th=1" TargetMode="External"/><Relationship Id="rId27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rainger.com/product/EXTECH-Digital-Multimeter-CAT-II-3LXX9" TargetMode="External"/><Relationship Id="rId13" Type="http://schemas.openxmlformats.org/officeDocument/2006/relationships/hyperlink" Target="https://www.harborfreight.com/hand-tools/tool-sets/socket-ratchet-sets/38-in-drive-sae-socket-set-20-piece-63465.html" TargetMode="External"/><Relationship Id="rId18" Type="http://schemas.openxmlformats.org/officeDocument/2006/relationships/hyperlink" Target="https://www.harborfreight.com/power-tools/drill-driver-bits/1-4-quarter-inch-3-4-quarter-inch-high-speed-steel-step-drill-44460.html" TargetMode="External"/><Relationship Id="rId26" Type="http://schemas.openxmlformats.org/officeDocument/2006/relationships/printerSettings" Target="../printerSettings/printerSettings6.bin"/><Relationship Id="rId3" Type="http://schemas.openxmlformats.org/officeDocument/2006/relationships/hyperlink" Target="https://www.harborfreight.com/electrical/electrician-s-tools/10-in-cable-cutters-63827.html" TargetMode="External"/><Relationship Id="rId21" Type="http://schemas.openxmlformats.org/officeDocument/2006/relationships/hyperlink" Target="https://www.grainger.com/product/KLEIN-TOOLS-Tool-Bag-12-Outside-Pockets-484T59" TargetMode="External"/><Relationship Id="rId7" Type="http://schemas.openxmlformats.org/officeDocument/2006/relationships/hyperlink" Target="https://www.harborfreight.com/hand-tools/tool-sets/plier-sets/pliers-set-4-piece-64262.html" TargetMode="External"/><Relationship Id="rId12" Type="http://schemas.openxmlformats.org/officeDocument/2006/relationships/hyperlink" Target="https://www.grainger.com/product/WESTWARD-Socket-1-4-in-Drive-Size-53YP91" TargetMode="External"/><Relationship Id="rId17" Type="http://schemas.openxmlformats.org/officeDocument/2006/relationships/hyperlink" Target="https://www.grainger.com/product/MILWAUKEE-Drill-Kit-12V-DC-22UT57" TargetMode="External"/><Relationship Id="rId25" Type="http://schemas.openxmlformats.org/officeDocument/2006/relationships/hyperlink" Target="https://www.amazon.com/Certified-Lightning-Ethernet-Connector-Compatible/dp/B09R1RGNJW/ref=sr_1_1?crid=MKP2CPYNYOCA&amp;keywords=ethernet+to+lightning+cable&amp;qid=1696367801&amp;s=electronics&amp;sprefix=ethernet+to+lightning+cable%2Celectronics%2C110&amp;sr=1-1" TargetMode="External"/><Relationship Id="rId2" Type="http://schemas.openxmlformats.org/officeDocument/2006/relationships/hyperlink" Target="https://www.amazon.com/gp/product/B00HDPA4XI/ref=ppx_yo_dt_b_asin_title_o02_s00?ie=UTF8&amp;psc=1" TargetMode="External"/><Relationship Id="rId16" Type="http://schemas.openxmlformats.org/officeDocument/2006/relationships/hyperlink" Target="https://www.grainger.com/product/WESTWARD-Adjustable-Wrench-Set-Alloy-20PG95" TargetMode="External"/><Relationship Id="rId20" Type="http://schemas.openxmlformats.org/officeDocument/2006/relationships/hyperlink" Target="https://www.harborfreight.com/hand-tools/measuring-marking/16-ft-x-34-in-slide-lock-tape-measure-56675.html" TargetMode="External"/><Relationship Id="rId1" Type="http://schemas.openxmlformats.org/officeDocument/2006/relationships/hyperlink" Target="https://www.amazon.com/ProsKit-200-081-Rotary-Stripper-Diameter/dp/B0046QYSKW/ref=sr_1_58?keywords=rg8+coax+stripper+tool&amp;qid=1696510381&amp;s=industrial&amp;sr=1-58" TargetMode="External"/><Relationship Id="rId6" Type="http://schemas.openxmlformats.org/officeDocument/2006/relationships/hyperlink" Target="https://www.harborfreight.com/electrical/electrician-s-tools/electrical-crimper-and-stripper-57595.html" TargetMode="External"/><Relationship Id="rId11" Type="http://schemas.openxmlformats.org/officeDocument/2006/relationships/hyperlink" Target="https://www.harborfreight.com/power-tools/drill-driver-bits/drill-bit-accessories/socket-adaptors/impact-rated-hex-shank-socket-driver-set-3-pack-64605.html" TargetMode="External"/><Relationship Id="rId24" Type="http://schemas.openxmlformats.org/officeDocument/2006/relationships/hyperlink" Target="https://www.amazon.com/TP-Link-Foldable-Gigabit-Ethernet-Compatible/dp/B00YUU3KC6/ref=sxin_16_pa_sp_search_thematic_sspa?content-id=amzn1.sym.26abd864-41de-4663-b956-74ef0d53e0d2%3Aamzn1.sym.26abd864-41de-4663-b956-74ef0d53e0d2&amp;crid=3J3NIDBOMDJFI&amp;cv_ct_cx=usb%2Bto%2Bethernet&amp;keywords=usb%2Bto%2Bethernet&amp;pd_rd_i=B00YUU3KC6&amp;pd_rd_r=e7487c88-7314-4d68-a8bd-1b9869c542a5&amp;pd_rd_w=TCWcN&amp;pd_rd_wg=D2QtS&amp;pf_rd_p=26abd864-41de-4663-b956-74ef0d53e0d2&amp;pf_rd_r=PZQCV8M02HC7Y8059Q9P&amp;qid=1696367648&amp;sbo=RZvfv%2F%2FHxDF%2BO5021pAnSA%3D%3D&amp;sprefix=usb%2Bto%2Bethernet%2Caps%2C98&amp;sr=1-3-2b34d040-5c83-4b7f-ba01-15975dfb8828-spons&amp;sp_csd=d2lkZ2V0TmFtZT1zcF9zZWFyY2hfdGhlbWF0aWM&amp;th=1" TargetMode="External"/><Relationship Id="rId5" Type="http://schemas.openxmlformats.org/officeDocument/2006/relationships/hyperlink" Target="https://www.harborfreight.com/hand-tools/tool-sets/screwdriver-sets/8-piece-professional-screwdriver-set-94607.html" TargetMode="External"/><Relationship Id="rId15" Type="http://schemas.openxmlformats.org/officeDocument/2006/relationships/hyperlink" Target="https://www.grainger.com/product/WESTWARD-Socket-Bit-3-8-in-Drive-Size-54TL60?opr=PDPRRDSP&amp;analytics=dsrrItems_54TM61" TargetMode="External"/><Relationship Id="rId23" Type="http://schemas.openxmlformats.org/officeDocument/2006/relationships/hyperlink" Target="https://www.amazon.com/Monoprice-Cat5e-Ethernet-Patch-Cable/dp/B008F0XQI0/ref=sr_1_4?crid=1QRVL29EHZFGI&amp;keywords=cat5%2Bethernet%2Bcable%2B3ft&amp;qid=1696367604&amp;sprefix=cat5%2Bethernet%2Bcable%2B3ft%2Caps%2C100&amp;sr=8-4&amp;th=1" TargetMode="External"/><Relationship Id="rId10" Type="http://schemas.openxmlformats.org/officeDocument/2006/relationships/hyperlink" Target="https://www.harborfreight.com/hand-tools/tool-sets/socket-ratchet-sets/14-in-drive-sae-socket-set-21-piece-63466.html" TargetMode="External"/><Relationship Id="rId19" Type="http://schemas.openxmlformats.org/officeDocument/2006/relationships/hyperlink" Target="https://www.harborfreight.com/hand-tools/measuring-marking/levels/2-piece-post-level-and-square-set-39183.html" TargetMode="External"/><Relationship Id="rId4" Type="http://schemas.openxmlformats.org/officeDocument/2006/relationships/hyperlink" Target="https://www.amazon.com/Houseables-Ratcheting-2-5-6-0mm%C2%B2-Extension-Connectors/dp/B07VKTP7RF/ref=sr_1_11?keywords=mc4+tool&amp;qid=1696366681&amp;sr=8-11" TargetMode="External"/><Relationship Id="rId9" Type="http://schemas.openxmlformats.org/officeDocument/2006/relationships/hyperlink" Target="https://www.harborfreight.com/hand-tools/tool-sets/wrench-sets/7-piece-sae-ratcheting-combo-wrench-set-96654.html" TargetMode="External"/><Relationship Id="rId14" Type="http://schemas.openxmlformats.org/officeDocument/2006/relationships/hyperlink" Target="https://www.grainger.com/product/WESTWARD-Socket-3-8-in-Drive-Size-53YT16" TargetMode="External"/><Relationship Id="rId22" Type="http://schemas.openxmlformats.org/officeDocument/2006/relationships/hyperlink" Target="https://www.harborfreight.com/2-lb-hardwood-engineers-hammer-6922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05A06-F157-453A-9FE1-451EDC7A1B7E}">
  <dimension ref="A1:C34"/>
  <sheetViews>
    <sheetView topLeftCell="A4" workbookViewId="0">
      <selection activeCell="B12" sqref="B12"/>
    </sheetView>
  </sheetViews>
  <sheetFormatPr defaultRowHeight="12.75" x14ac:dyDescent="0.35"/>
  <cols>
    <col min="1" max="1" width="27.73046875" customWidth="1"/>
    <col min="2" max="2" width="15.9296875" customWidth="1"/>
    <col min="3" max="3" width="13.86328125" style="319" customWidth="1"/>
  </cols>
  <sheetData>
    <row r="1" spans="1:3" ht="45.75" customHeight="1" x14ac:dyDescent="0.35">
      <c r="A1" s="392" t="s">
        <v>289</v>
      </c>
    </row>
    <row r="2" spans="1:3" ht="52.15" customHeight="1" x14ac:dyDescent="0.35">
      <c r="A2" s="391" t="s">
        <v>418</v>
      </c>
      <c r="B2" s="391"/>
      <c r="C2" s="391"/>
    </row>
    <row r="4" spans="1:3" x14ac:dyDescent="0.35">
      <c r="A4" s="315" t="s">
        <v>290</v>
      </c>
      <c r="B4" s="347" t="s">
        <v>300</v>
      </c>
      <c r="C4" s="322" t="s">
        <v>301</v>
      </c>
    </row>
    <row r="5" spans="1:3" x14ac:dyDescent="0.35">
      <c r="A5" s="314" t="s">
        <v>291</v>
      </c>
      <c r="B5" s="317">
        <f>'SensorStation worksheet'!B2:C2</f>
        <v>1</v>
      </c>
      <c r="C5" s="319">
        <f>'SensorStation worksheet'!F49</f>
        <v>1868.5</v>
      </c>
    </row>
    <row r="6" spans="1:3" x14ac:dyDescent="0.35">
      <c r="A6" s="314" t="s">
        <v>292</v>
      </c>
      <c r="B6" s="317">
        <f>'RPi Sensorgnome worksheet'!B2:C2</f>
        <v>0</v>
      </c>
      <c r="C6" s="319">
        <f>'RPi Sensorgnome worksheet'!F46</f>
        <v>0</v>
      </c>
    </row>
    <row r="7" spans="1:3" x14ac:dyDescent="0.35">
      <c r="A7" s="314" t="s">
        <v>293</v>
      </c>
    </row>
    <row r="8" spans="1:3" s="270" customFormat="1" x14ac:dyDescent="0.35">
      <c r="A8" s="314"/>
      <c r="C8" s="319"/>
    </row>
    <row r="9" spans="1:3" s="270" customFormat="1" x14ac:dyDescent="0.35">
      <c r="A9" s="315" t="s">
        <v>304</v>
      </c>
      <c r="B9" s="321">
        <f>SUM(B5:B7)</f>
        <v>1</v>
      </c>
      <c r="C9" s="322">
        <f>SUM(C5:C7)</f>
        <v>1868.5</v>
      </c>
    </row>
    <row r="11" spans="1:3" x14ac:dyDescent="0.35">
      <c r="A11" s="315" t="s">
        <v>294</v>
      </c>
    </row>
    <row r="12" spans="1:3" x14ac:dyDescent="0.35">
      <c r="A12" s="314" t="s">
        <v>295</v>
      </c>
      <c r="B12" s="389">
        <f>'Guyed Rohn worksheet'!C2</f>
        <v>0</v>
      </c>
      <c r="C12" s="319">
        <f>'Guyed Rohn worksheet'!G54</f>
        <v>0</v>
      </c>
    </row>
    <row r="13" spans="1:3" x14ac:dyDescent="0.35">
      <c r="A13" s="314" t="s">
        <v>296</v>
      </c>
      <c r="B13" s="383" t="str">
        <f>'Bracketed Rohn worksheet'!C2</f>
        <v>1</v>
      </c>
      <c r="C13" s="319">
        <f>'Bracketed Rohn worksheet'!G51</f>
        <v>3412.2399999999993</v>
      </c>
    </row>
    <row r="14" spans="1:3" x14ac:dyDescent="0.35">
      <c r="A14" s="314" t="s">
        <v>297</v>
      </c>
      <c r="B14" s="389">
        <f>'Pop-up Mast worksheet'!C2</f>
        <v>0</v>
      </c>
      <c r="C14" s="319">
        <f>'Pop-up Mast worksheet'!G55</f>
        <v>0</v>
      </c>
    </row>
    <row r="15" spans="1:3" x14ac:dyDescent="0.35">
      <c r="A15" s="314" t="s">
        <v>298</v>
      </c>
      <c r="B15" s="383"/>
    </row>
    <row r="16" spans="1:3" x14ac:dyDescent="0.35">
      <c r="A16" s="314" t="s">
        <v>299</v>
      </c>
      <c r="B16" s="383"/>
    </row>
    <row r="17" spans="1:3" s="270" customFormat="1" x14ac:dyDescent="0.35">
      <c r="A17" s="314"/>
      <c r="C17" s="319"/>
    </row>
    <row r="18" spans="1:3" s="270" customFormat="1" x14ac:dyDescent="0.35">
      <c r="A18" s="315" t="s">
        <v>305</v>
      </c>
      <c r="B18" s="384">
        <f>SUM(B12:B16)</f>
        <v>0</v>
      </c>
      <c r="C18" s="322">
        <f>SUM(C12:C14)</f>
        <v>3412.2399999999993</v>
      </c>
    </row>
    <row r="19" spans="1:3" s="270" customFormat="1" x14ac:dyDescent="0.35">
      <c r="A19" s="315"/>
      <c r="B19" s="316"/>
      <c r="C19" s="319"/>
    </row>
    <row r="20" spans="1:3" s="270" customFormat="1" x14ac:dyDescent="0.35">
      <c r="B20" s="320" t="s">
        <v>303</v>
      </c>
      <c r="C20" s="323">
        <f>SUM(C9,C18)</f>
        <v>5280.74</v>
      </c>
    </row>
    <row r="21" spans="1:3" s="270" customFormat="1" x14ac:dyDescent="0.35">
      <c r="A21" s="314"/>
      <c r="C21" s="319"/>
    </row>
    <row r="22" spans="1:3" s="270" customFormat="1" x14ac:dyDescent="0.35">
      <c r="A22" s="314"/>
      <c r="C22" s="319"/>
    </row>
    <row r="23" spans="1:3" x14ac:dyDescent="0.35">
      <c r="A23" s="315"/>
      <c r="B23" s="322"/>
      <c r="C23" s="322"/>
    </row>
    <row r="24" spans="1:3" s="312" customFormat="1" x14ac:dyDescent="0.35">
      <c r="A24" s="348"/>
      <c r="B24" s="349"/>
      <c r="C24" s="382"/>
    </row>
    <row r="25" spans="1:3" s="312" customFormat="1" x14ac:dyDescent="0.35">
      <c r="A25" s="348"/>
      <c r="B25" s="349"/>
      <c r="C25" s="382"/>
    </row>
    <row r="26" spans="1:3" s="312" customFormat="1" x14ac:dyDescent="0.35">
      <c r="A26" s="348"/>
      <c r="B26" s="349"/>
      <c r="C26" s="382"/>
    </row>
    <row r="27" spans="1:3" s="312" customFormat="1" x14ac:dyDescent="0.35">
      <c r="A27" s="315"/>
      <c r="C27" s="319"/>
    </row>
    <row r="28" spans="1:3" s="312" customFormat="1" x14ac:dyDescent="0.35">
      <c r="A28" s="315"/>
      <c r="C28" s="319"/>
    </row>
    <row r="29" spans="1:3" x14ac:dyDescent="0.35">
      <c r="A29" s="315"/>
    </row>
    <row r="30" spans="1:3" x14ac:dyDescent="0.35">
      <c r="A30" s="314"/>
    </row>
    <row r="31" spans="1:3" x14ac:dyDescent="0.35">
      <c r="A31" s="314"/>
    </row>
    <row r="32" spans="1:3" x14ac:dyDescent="0.35">
      <c r="A32" s="314"/>
    </row>
    <row r="33" spans="1:1" x14ac:dyDescent="0.35">
      <c r="A33" s="314"/>
    </row>
    <row r="34" spans="1:1" x14ac:dyDescent="0.35">
      <c r="A34" s="314"/>
    </row>
  </sheetData>
  <mergeCells count="1">
    <mergeCell ref="A2:C2"/>
  </mergeCells>
  <conditionalFormatting sqref="A5:C7 A12:C16">
    <cfRule type="expression" dxfId="3" priority="1">
      <formula>$B5:$B18=0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1000"/>
  <sheetViews>
    <sheetView workbookViewId="0">
      <selection activeCell="E33" sqref="E33"/>
    </sheetView>
  </sheetViews>
  <sheetFormatPr defaultColWidth="14.3984375" defaultRowHeight="15.75" customHeight="1" x14ac:dyDescent="0.35"/>
  <cols>
    <col min="1" max="1" width="65.9296875" customWidth="1"/>
    <col min="2" max="2" width="15.59765625" customWidth="1"/>
    <col min="4" max="4" width="17.86328125" customWidth="1"/>
  </cols>
  <sheetData>
    <row r="1" spans="1:17" ht="136.5" customHeight="1" x14ac:dyDescent="0.45">
      <c r="A1" s="1"/>
      <c r="B1" s="364" t="s">
        <v>319</v>
      </c>
      <c r="C1" s="364"/>
      <c r="D1" s="364"/>
      <c r="E1" s="364"/>
      <c r="F1" s="1"/>
      <c r="G1" s="1"/>
    </row>
    <row r="2" spans="1:17" ht="15.75" customHeight="1" x14ac:dyDescent="0.45">
      <c r="A2" s="3" t="s">
        <v>0</v>
      </c>
      <c r="B2" s="360">
        <v>1</v>
      </c>
      <c r="C2" s="390"/>
      <c r="D2" s="362" t="s">
        <v>413</v>
      </c>
      <c r="E2" s="363"/>
      <c r="F2" s="1"/>
      <c r="G2" s="1"/>
    </row>
    <row r="3" spans="1:17" ht="15.75" customHeight="1" x14ac:dyDescent="0.45">
      <c r="A3" s="4" t="s">
        <v>1</v>
      </c>
      <c r="B3" s="5" t="s">
        <v>2</v>
      </c>
      <c r="C3" s="272">
        <v>4</v>
      </c>
      <c r="D3" s="273" t="s">
        <v>277</v>
      </c>
      <c r="E3" s="275" t="s">
        <v>282</v>
      </c>
      <c r="F3" s="1"/>
      <c r="G3" s="1"/>
    </row>
    <row r="4" spans="1:17" ht="15.75" customHeight="1" x14ac:dyDescent="0.45">
      <c r="A4" s="1"/>
      <c r="B4" s="374" t="s">
        <v>3</v>
      </c>
      <c r="C4" s="373">
        <v>4</v>
      </c>
      <c r="D4" s="375" t="s">
        <v>278</v>
      </c>
      <c r="E4" s="376" t="s">
        <v>279</v>
      </c>
      <c r="F4" s="1"/>
      <c r="G4" s="1"/>
    </row>
    <row r="5" spans="1:17" s="352" customFormat="1" ht="15.75" customHeight="1" x14ac:dyDescent="0.45">
      <c r="A5" s="351"/>
      <c r="B5" s="377"/>
      <c r="C5" s="378"/>
      <c r="D5" s="274" t="s">
        <v>416</v>
      </c>
      <c r="E5" s="275" t="s">
        <v>282</v>
      </c>
      <c r="F5" s="351"/>
      <c r="G5" s="351"/>
    </row>
    <row r="6" spans="1:17" s="352" customFormat="1" ht="15.75" customHeight="1" x14ac:dyDescent="0.45">
      <c r="A6" s="351"/>
      <c r="B6" s="377"/>
      <c r="C6" s="378"/>
      <c r="D6" s="274" t="s">
        <v>415</v>
      </c>
      <c r="E6" s="275" t="s">
        <v>282</v>
      </c>
      <c r="F6" s="351"/>
      <c r="G6" s="351"/>
    </row>
    <row r="7" spans="1:17" ht="15.75" customHeight="1" x14ac:dyDescent="0.45">
      <c r="A7" s="1"/>
      <c r="B7" s="6"/>
      <c r="C7" s="1"/>
      <c r="D7" s="1"/>
      <c r="E7" s="2"/>
      <c r="F7" s="1"/>
      <c r="G7" s="1"/>
    </row>
    <row r="8" spans="1:17" ht="15.75" customHeight="1" x14ac:dyDescent="0.45">
      <c r="A8" s="7" t="s">
        <v>4</v>
      </c>
      <c r="B8" s="8" t="s">
        <v>5</v>
      </c>
      <c r="C8" s="9" t="s">
        <v>6</v>
      </c>
      <c r="D8" s="318" t="s">
        <v>302</v>
      </c>
      <c r="E8" s="10" t="s">
        <v>8</v>
      </c>
      <c r="F8" s="9" t="s">
        <v>9</v>
      </c>
      <c r="G8" s="81" t="s">
        <v>225</v>
      </c>
      <c r="H8" s="89" t="s">
        <v>226</v>
      </c>
    </row>
    <row r="9" spans="1:17" ht="15.75" customHeight="1" x14ac:dyDescent="0.45">
      <c r="A9" s="78" t="s">
        <v>223</v>
      </c>
      <c r="B9" s="12" t="s">
        <v>11</v>
      </c>
      <c r="C9" s="13">
        <v>889</v>
      </c>
      <c r="D9" s="14">
        <v>1</v>
      </c>
      <c r="E9" s="15">
        <f>D9*B2</f>
        <v>1</v>
      </c>
      <c r="F9" s="16">
        <f>(E9*C9)</f>
        <v>889</v>
      </c>
      <c r="G9" s="82" t="s">
        <v>224</v>
      </c>
      <c r="H9" s="90"/>
    </row>
    <row r="10" spans="1:17" ht="15.75" customHeight="1" x14ac:dyDescent="0.45">
      <c r="A10" s="95" t="s">
        <v>12</v>
      </c>
      <c r="B10" s="12" t="s">
        <v>11</v>
      </c>
      <c r="C10" s="13">
        <v>50</v>
      </c>
      <c r="D10" s="14" t="str">
        <f>IF(E3="y","1", "0")</f>
        <v>0</v>
      </c>
      <c r="E10" s="15">
        <f>D10*B2</f>
        <v>0</v>
      </c>
      <c r="F10" s="16">
        <f>(E10*C10)</f>
        <v>0</v>
      </c>
      <c r="G10" s="82" t="s">
        <v>412</v>
      </c>
      <c r="H10" s="90"/>
    </row>
    <row r="11" spans="1:17" s="352" customFormat="1" ht="15.75" customHeight="1" x14ac:dyDescent="0.45">
      <c r="A11" s="95" t="s">
        <v>410</v>
      </c>
      <c r="B11" s="379" t="s">
        <v>11</v>
      </c>
      <c r="C11" s="64">
        <v>500</v>
      </c>
      <c r="D11" s="14" t="str">
        <f>IF(E5="y","1", "0")</f>
        <v>0</v>
      </c>
      <c r="E11" s="15">
        <f>D11*B2</f>
        <v>0</v>
      </c>
      <c r="F11" s="16">
        <f>(E11*C11)</f>
        <v>0</v>
      </c>
      <c r="G11" s="82" t="s">
        <v>411</v>
      </c>
      <c r="H11" s="90"/>
    </row>
    <row r="12" spans="1:17" ht="15.75" customHeight="1" x14ac:dyDescent="0.45">
      <c r="A12" s="18"/>
      <c r="B12" s="19"/>
      <c r="C12" s="20"/>
      <c r="D12" s="21"/>
      <c r="E12" s="15"/>
      <c r="F12" s="16"/>
      <c r="G12" s="83"/>
      <c r="H12" s="90"/>
    </row>
    <row r="13" spans="1:17" ht="15.75" customHeight="1" x14ac:dyDescent="0.45">
      <c r="A13" s="18" t="s">
        <v>13</v>
      </c>
      <c r="B13" s="19" t="s">
        <v>14</v>
      </c>
      <c r="C13" s="20">
        <v>185.29</v>
      </c>
      <c r="D13" s="21">
        <f>C3</f>
        <v>4</v>
      </c>
      <c r="E13" s="15">
        <f>D13*B2</f>
        <v>4</v>
      </c>
      <c r="F13" s="16">
        <f>(E13*C13)</f>
        <v>741.16</v>
      </c>
      <c r="G13" s="83" t="s">
        <v>15</v>
      </c>
      <c r="H13" s="380"/>
    </row>
    <row r="14" spans="1:17" ht="15.75" customHeight="1" x14ac:dyDescent="0.45">
      <c r="A14" s="22"/>
      <c r="B14" s="22"/>
      <c r="C14" s="22"/>
      <c r="D14" s="23"/>
      <c r="E14" s="15"/>
      <c r="F14" s="16"/>
      <c r="G14" s="84"/>
      <c r="H14" s="91"/>
      <c r="I14" s="25"/>
      <c r="J14" s="26"/>
      <c r="K14" s="27"/>
      <c r="L14" s="28"/>
      <c r="M14" s="28"/>
      <c r="N14" s="25"/>
      <c r="O14" s="29"/>
      <c r="P14" s="24"/>
      <c r="Q14" s="24"/>
    </row>
    <row r="15" spans="1:17" ht="15.75" customHeight="1" x14ac:dyDescent="0.45">
      <c r="A15" s="77" t="s">
        <v>227</v>
      </c>
      <c r="B15" s="77" t="s">
        <v>228</v>
      </c>
      <c r="C15" s="30">
        <v>78.34</v>
      </c>
      <c r="D15" s="31">
        <v>1</v>
      </c>
      <c r="E15" s="15">
        <f>D15*B2</f>
        <v>1</v>
      </c>
      <c r="F15" s="16">
        <f>(E15*C15)</f>
        <v>78.34</v>
      </c>
      <c r="G15" s="92" t="s">
        <v>229</v>
      </c>
      <c r="H15" s="380" t="s">
        <v>230</v>
      </c>
    </row>
    <row r="16" spans="1:17" ht="15.75" customHeight="1" x14ac:dyDescent="0.45">
      <c r="A16" s="22"/>
      <c r="B16" s="22"/>
      <c r="C16" s="30"/>
      <c r="D16" s="32"/>
      <c r="E16" s="15"/>
      <c r="F16" s="16"/>
      <c r="G16" s="85"/>
      <c r="H16" s="90"/>
    </row>
    <row r="17" spans="1:8" ht="15.75" customHeight="1" x14ac:dyDescent="0.45">
      <c r="A17" s="22" t="s">
        <v>17</v>
      </c>
      <c r="B17" s="22" t="s">
        <v>18</v>
      </c>
      <c r="C17" s="33">
        <v>8.99</v>
      </c>
      <c r="D17" s="32">
        <f>ROUNDUP(((D19/2)+1), 0)</f>
        <v>3</v>
      </c>
      <c r="E17" s="15">
        <f>D17*B2</f>
        <v>3</v>
      </c>
      <c r="F17" s="16">
        <f t="shared" ref="F17:F21" si="0">(E17*C17)</f>
        <v>26.97</v>
      </c>
      <c r="G17" s="85"/>
      <c r="H17" s="90"/>
    </row>
    <row r="18" spans="1:8" ht="15.75" customHeight="1" x14ac:dyDescent="0.45">
      <c r="A18" s="34" t="s">
        <v>19</v>
      </c>
      <c r="B18" s="22" t="s">
        <v>18</v>
      </c>
      <c r="C18" s="33">
        <v>6</v>
      </c>
      <c r="D18" s="32">
        <f>C4</f>
        <v>4</v>
      </c>
      <c r="E18" s="15">
        <f>D18*B2</f>
        <v>4</v>
      </c>
      <c r="F18" s="16">
        <f t="shared" si="0"/>
        <v>24</v>
      </c>
      <c r="G18" s="86" t="s">
        <v>20</v>
      </c>
      <c r="H18" s="90"/>
    </row>
    <row r="19" spans="1:8" ht="15.75" customHeight="1" x14ac:dyDescent="0.45">
      <c r="A19" s="34" t="s">
        <v>21</v>
      </c>
      <c r="B19" s="22" t="s">
        <v>18</v>
      </c>
      <c r="C19" s="33">
        <v>6</v>
      </c>
      <c r="D19" s="32">
        <f>C3</f>
        <v>4</v>
      </c>
      <c r="E19" s="15">
        <f>D19*B2</f>
        <v>4</v>
      </c>
      <c r="F19" s="16">
        <f t="shared" si="0"/>
        <v>24</v>
      </c>
      <c r="G19" s="86" t="s">
        <v>22</v>
      </c>
      <c r="H19" s="90"/>
    </row>
    <row r="20" spans="1:8" ht="15.75" customHeight="1" x14ac:dyDescent="0.45">
      <c r="A20" s="22" t="s">
        <v>23</v>
      </c>
      <c r="B20" s="22" t="s">
        <v>24</v>
      </c>
      <c r="C20" s="33">
        <v>19.95</v>
      </c>
      <c r="D20" s="35">
        <v>1</v>
      </c>
      <c r="E20" s="15">
        <f>D20*B2</f>
        <v>1</v>
      </c>
      <c r="F20" s="16">
        <f t="shared" si="0"/>
        <v>19.95</v>
      </c>
      <c r="G20" s="92" t="s">
        <v>25</v>
      </c>
      <c r="H20" s="90"/>
    </row>
    <row r="21" spans="1:8" ht="15.75" customHeight="1" x14ac:dyDescent="0.45">
      <c r="A21" s="36" t="s">
        <v>414</v>
      </c>
      <c r="B21" s="37" t="s">
        <v>18</v>
      </c>
      <c r="C21" s="38">
        <v>13.97</v>
      </c>
      <c r="D21" s="35">
        <v>1</v>
      </c>
      <c r="E21" s="15">
        <f>D21*B2</f>
        <v>1</v>
      </c>
      <c r="F21" s="16">
        <f t="shared" si="0"/>
        <v>13.97</v>
      </c>
      <c r="G21" s="87" t="s">
        <v>26</v>
      </c>
      <c r="H21" s="90"/>
    </row>
    <row r="22" spans="1:8" ht="15.75" customHeight="1" x14ac:dyDescent="0.45">
      <c r="A22" s="22"/>
      <c r="B22" s="22"/>
      <c r="C22" s="33"/>
      <c r="D22" s="35"/>
      <c r="E22" s="15"/>
      <c r="F22" s="16"/>
      <c r="G22" s="85"/>
      <c r="H22" s="90"/>
    </row>
    <row r="23" spans="1:8" ht="15.75" customHeight="1" x14ac:dyDescent="0.45">
      <c r="A23" s="39" t="s">
        <v>27</v>
      </c>
      <c r="B23" s="40" t="s">
        <v>18</v>
      </c>
      <c r="C23" s="41">
        <v>8.99</v>
      </c>
      <c r="D23" s="35">
        <v>1</v>
      </c>
      <c r="E23" s="15">
        <f>D23*B2</f>
        <v>1</v>
      </c>
      <c r="F23" s="16">
        <f t="shared" ref="F23:F35" si="1">(E23*C23)</f>
        <v>8.99</v>
      </c>
      <c r="G23" s="86" t="s">
        <v>28</v>
      </c>
      <c r="H23" s="90"/>
    </row>
    <row r="24" spans="1:8" ht="15.75" customHeight="1" x14ac:dyDescent="0.45">
      <c r="A24" s="42" t="s">
        <v>29</v>
      </c>
      <c r="B24" s="42" t="s">
        <v>30</v>
      </c>
      <c r="C24" s="38">
        <v>0.16</v>
      </c>
      <c r="D24" s="35">
        <v>2</v>
      </c>
      <c r="E24" s="15">
        <f>D24*B2</f>
        <v>2</v>
      </c>
      <c r="F24" s="16">
        <f t="shared" si="1"/>
        <v>0.32</v>
      </c>
      <c r="G24" s="85"/>
      <c r="H24" s="90"/>
    </row>
    <row r="25" spans="1:8" ht="15.75" customHeight="1" x14ac:dyDescent="0.45">
      <c r="A25" s="42" t="s">
        <v>31</v>
      </c>
      <c r="B25" s="42" t="s">
        <v>30</v>
      </c>
      <c r="C25" s="38">
        <v>0.11</v>
      </c>
      <c r="D25" s="35">
        <v>2</v>
      </c>
      <c r="E25" s="15">
        <f>D25*B2</f>
        <v>2</v>
      </c>
      <c r="F25" s="16">
        <f t="shared" si="1"/>
        <v>0.22</v>
      </c>
      <c r="G25" s="85"/>
      <c r="H25" s="90"/>
    </row>
    <row r="26" spans="1:8" ht="15.75" customHeight="1" x14ac:dyDescent="0.45">
      <c r="A26" s="30" t="s">
        <v>32</v>
      </c>
      <c r="B26" s="30" t="s">
        <v>30</v>
      </c>
      <c r="C26" s="33">
        <v>0.19</v>
      </c>
      <c r="D26" s="35">
        <v>8</v>
      </c>
      <c r="E26" s="15">
        <f>D26*B2</f>
        <v>8</v>
      </c>
      <c r="F26" s="16">
        <f>(E26*C26)</f>
        <v>1.52</v>
      </c>
      <c r="G26" s="85"/>
      <c r="H26" s="90"/>
    </row>
    <row r="27" spans="1:8" ht="15.75" customHeight="1" x14ac:dyDescent="0.45">
      <c r="A27" s="22" t="s">
        <v>33</v>
      </c>
      <c r="B27" s="22" t="s">
        <v>30</v>
      </c>
      <c r="C27" s="33">
        <v>0.51</v>
      </c>
      <c r="D27" s="35">
        <v>4</v>
      </c>
      <c r="E27" s="15">
        <f>D27*B2</f>
        <v>4</v>
      </c>
      <c r="F27" s="16">
        <f t="shared" si="1"/>
        <v>2.04</v>
      </c>
      <c r="G27" s="85"/>
      <c r="H27" s="90"/>
    </row>
    <row r="28" spans="1:8" ht="15.75" customHeight="1" x14ac:dyDescent="0.45">
      <c r="A28" s="30" t="s">
        <v>34</v>
      </c>
      <c r="B28" s="30" t="s">
        <v>30</v>
      </c>
      <c r="C28" s="33">
        <v>0.24</v>
      </c>
      <c r="D28" s="35">
        <v>12</v>
      </c>
      <c r="E28" s="15">
        <f>D28*B2</f>
        <v>12</v>
      </c>
      <c r="F28" s="16">
        <f t="shared" si="1"/>
        <v>2.88</v>
      </c>
      <c r="G28" s="85"/>
      <c r="H28" s="90"/>
    </row>
    <row r="29" spans="1:8" ht="15.75" customHeight="1" x14ac:dyDescent="0.45">
      <c r="A29" s="30" t="s">
        <v>35</v>
      </c>
      <c r="B29" s="30" t="s">
        <v>30</v>
      </c>
      <c r="C29" s="33">
        <v>0.77</v>
      </c>
      <c r="D29" s="35">
        <v>12</v>
      </c>
      <c r="E29" s="15">
        <f>D29*B2</f>
        <v>12</v>
      </c>
      <c r="F29" s="16">
        <f t="shared" si="1"/>
        <v>9.24</v>
      </c>
      <c r="G29" s="85"/>
      <c r="H29" s="90"/>
    </row>
    <row r="30" spans="1:8" ht="15.75" customHeight="1" x14ac:dyDescent="0.45">
      <c r="A30" s="22" t="s">
        <v>36</v>
      </c>
      <c r="B30" s="37" t="s">
        <v>30</v>
      </c>
      <c r="C30" s="38">
        <v>0.2</v>
      </c>
      <c r="D30" s="35">
        <v>2</v>
      </c>
      <c r="E30" s="15">
        <f>D30*B2</f>
        <v>2</v>
      </c>
      <c r="F30" s="16">
        <f t="shared" si="1"/>
        <v>0.4</v>
      </c>
      <c r="G30" s="86"/>
      <c r="H30" s="90"/>
    </row>
    <row r="31" spans="1:8" ht="15.75" customHeight="1" x14ac:dyDescent="0.45">
      <c r="A31" s="40" t="s">
        <v>37</v>
      </c>
      <c r="B31" s="40" t="s">
        <v>38</v>
      </c>
      <c r="C31" s="41">
        <v>3.1</v>
      </c>
      <c r="D31" s="31">
        <v>2</v>
      </c>
      <c r="E31" s="15">
        <f>D31*B2</f>
        <v>2</v>
      </c>
      <c r="F31" s="16">
        <f t="shared" si="1"/>
        <v>6.2</v>
      </c>
      <c r="G31" s="92" t="s">
        <v>39</v>
      </c>
      <c r="H31" s="90"/>
    </row>
    <row r="32" spans="1:8" ht="15.75" customHeight="1" x14ac:dyDescent="0.45">
      <c r="A32" s="22" t="s">
        <v>40</v>
      </c>
      <c r="B32" s="22" t="s">
        <v>30</v>
      </c>
      <c r="C32" s="33">
        <v>0.2</v>
      </c>
      <c r="D32" s="35">
        <v>2</v>
      </c>
      <c r="E32" s="15">
        <f>D32*B2</f>
        <v>2</v>
      </c>
      <c r="F32" s="16">
        <f t="shared" si="1"/>
        <v>0.4</v>
      </c>
      <c r="G32" s="85"/>
      <c r="H32" s="90"/>
    </row>
    <row r="33" spans="1:8" ht="15.75" customHeight="1" x14ac:dyDescent="0.45">
      <c r="A33" s="22" t="s">
        <v>41</v>
      </c>
      <c r="B33" s="22" t="s">
        <v>30</v>
      </c>
      <c r="C33" s="33">
        <v>0.19</v>
      </c>
      <c r="D33" s="35">
        <v>2</v>
      </c>
      <c r="E33" s="15">
        <f>D33*B2</f>
        <v>2</v>
      </c>
      <c r="F33" s="16">
        <f t="shared" si="1"/>
        <v>0.38</v>
      </c>
      <c r="G33" s="85"/>
      <c r="H33" s="90"/>
    </row>
    <row r="34" spans="1:8" ht="15.75" customHeight="1" x14ac:dyDescent="0.45">
      <c r="A34" s="43" t="s">
        <v>42</v>
      </c>
      <c r="B34" s="43" t="s">
        <v>30</v>
      </c>
      <c r="C34" s="44">
        <v>0.13</v>
      </c>
      <c r="D34" s="45">
        <v>2</v>
      </c>
      <c r="E34" s="15">
        <f>D34*B2</f>
        <v>2</v>
      </c>
      <c r="F34" s="16">
        <f t="shared" si="1"/>
        <v>0.26</v>
      </c>
      <c r="G34" s="88"/>
      <c r="H34" s="90"/>
    </row>
    <row r="35" spans="1:8" ht="15.75" customHeight="1" x14ac:dyDescent="0.45">
      <c r="A35" s="22" t="s">
        <v>43</v>
      </c>
      <c r="B35" s="22" t="s">
        <v>30</v>
      </c>
      <c r="C35" s="33">
        <v>0.27</v>
      </c>
      <c r="D35" s="35">
        <v>2</v>
      </c>
      <c r="E35" s="15">
        <f>D35*B2</f>
        <v>2</v>
      </c>
      <c r="F35" s="16">
        <f t="shared" si="1"/>
        <v>0.54</v>
      </c>
      <c r="G35" s="85"/>
      <c r="H35" s="90"/>
    </row>
    <row r="36" spans="1:8" ht="13.15" x14ac:dyDescent="0.4">
      <c r="D36" s="46"/>
      <c r="E36" s="47"/>
      <c r="F36" s="48"/>
    </row>
    <row r="37" spans="1:8" ht="13.15" x14ac:dyDescent="0.4">
      <c r="D37" s="46"/>
      <c r="E37" s="47"/>
      <c r="F37" s="48"/>
    </row>
    <row r="38" spans="1:8" ht="13.15" x14ac:dyDescent="0.4">
      <c r="D38" s="46"/>
      <c r="E38" s="47"/>
      <c r="F38" s="48"/>
    </row>
    <row r="39" spans="1:8" ht="13.15" x14ac:dyDescent="0.4">
      <c r="D39" s="49" t="s">
        <v>44</v>
      </c>
      <c r="E39" s="50"/>
      <c r="F39" s="51">
        <f>SUM(F9:F29)</f>
        <v>1842.6</v>
      </c>
    </row>
    <row r="40" spans="1:8" ht="12.75" x14ac:dyDescent="0.35">
      <c r="D40" s="48"/>
      <c r="E40" s="47"/>
      <c r="F40" s="48"/>
    </row>
    <row r="41" spans="1:8" ht="13.9" x14ac:dyDescent="0.4">
      <c r="A41" s="279" t="s">
        <v>309</v>
      </c>
      <c r="D41" s="48"/>
      <c r="E41" s="47"/>
      <c r="F41" s="48"/>
    </row>
    <row r="42" spans="1:8" s="79" customFormat="1" ht="14.25" x14ac:dyDescent="0.45">
      <c r="A42" s="226" t="s">
        <v>280</v>
      </c>
      <c r="B42" s="110" t="s">
        <v>18</v>
      </c>
      <c r="C42" s="283">
        <v>12.95</v>
      </c>
      <c r="D42" s="285" t="str">
        <f>IF(E4="y", "2", "1")</f>
        <v>2</v>
      </c>
      <c r="E42" s="284">
        <f>D42*$B$2</f>
        <v>2</v>
      </c>
      <c r="F42" s="327">
        <f t="shared" ref="F42:F45" si="2">(E42*C42)</f>
        <v>25.9</v>
      </c>
      <c r="G42" s="381" t="s">
        <v>281</v>
      </c>
    </row>
    <row r="43" spans="1:8" ht="15.75" customHeight="1" x14ac:dyDescent="0.45">
      <c r="A43" s="280" t="s">
        <v>286</v>
      </c>
      <c r="B43" s="281" t="s">
        <v>18</v>
      </c>
      <c r="C43" s="282">
        <v>7.99</v>
      </c>
      <c r="D43" s="276">
        <v>0</v>
      </c>
      <c r="E43" s="284">
        <f t="shared" ref="E43:E46" si="3">D43*$B$2</f>
        <v>0</v>
      </c>
      <c r="F43" s="16">
        <f t="shared" si="2"/>
        <v>0</v>
      </c>
      <c r="G43" s="277" t="s">
        <v>46</v>
      </c>
      <c r="H43" s="90"/>
    </row>
    <row r="44" spans="1:8" ht="15.75" customHeight="1" x14ac:dyDescent="0.45">
      <c r="A44" s="133" t="s">
        <v>284</v>
      </c>
      <c r="B44" s="22" t="s">
        <v>18</v>
      </c>
      <c r="C44" s="33">
        <v>69.95</v>
      </c>
      <c r="D44" s="35">
        <v>0</v>
      </c>
      <c r="E44" s="284">
        <f t="shared" si="3"/>
        <v>0</v>
      </c>
      <c r="F44" s="16">
        <f t="shared" si="2"/>
        <v>0</v>
      </c>
      <c r="G44" s="86" t="s">
        <v>231</v>
      </c>
      <c r="H44" s="90"/>
    </row>
    <row r="45" spans="1:8" ht="15.75" customHeight="1" x14ac:dyDescent="0.45">
      <c r="A45" s="286" t="s">
        <v>283</v>
      </c>
      <c r="B45" s="22" t="s">
        <v>18</v>
      </c>
      <c r="C45" s="33">
        <v>27.98</v>
      </c>
      <c r="D45" s="35">
        <v>0</v>
      </c>
      <c r="E45" s="284">
        <f t="shared" si="3"/>
        <v>0</v>
      </c>
      <c r="F45" s="16">
        <f t="shared" si="2"/>
        <v>0</v>
      </c>
      <c r="G45" s="86" t="s">
        <v>47</v>
      </c>
      <c r="H45" s="90"/>
    </row>
    <row r="46" spans="1:8" ht="15.75" customHeight="1" x14ac:dyDescent="0.45">
      <c r="A46" s="94" t="s">
        <v>285</v>
      </c>
      <c r="B46" s="93" t="s">
        <v>18</v>
      </c>
      <c r="C46" s="33">
        <v>19.95</v>
      </c>
      <c r="D46" s="14" t="str">
        <f>IF(E3="y","1", "0")</f>
        <v>0</v>
      </c>
      <c r="E46" s="284">
        <f t="shared" si="3"/>
        <v>0</v>
      </c>
      <c r="F46" s="16">
        <f>(E46*C46)</f>
        <v>0</v>
      </c>
      <c r="G46" s="92" t="s">
        <v>232</v>
      </c>
      <c r="H46" s="90"/>
    </row>
    <row r="47" spans="1:8" ht="12.75" x14ac:dyDescent="0.35">
      <c r="D47" s="48"/>
      <c r="E47" s="47"/>
      <c r="F47" s="48"/>
    </row>
    <row r="48" spans="1:8" ht="12.75" x14ac:dyDescent="0.35">
      <c r="D48" s="48"/>
      <c r="E48" s="47"/>
      <c r="F48" s="48"/>
    </row>
    <row r="49" spans="4:6" ht="12.75" x14ac:dyDescent="0.35">
      <c r="D49" s="52" t="s">
        <v>48</v>
      </c>
      <c r="E49" s="50"/>
      <c r="F49" s="51">
        <f>SUM(F39:F46)</f>
        <v>1868.5</v>
      </c>
    </row>
    <row r="50" spans="4:6" ht="12.75" x14ac:dyDescent="0.35">
      <c r="E50" s="53"/>
    </row>
    <row r="51" spans="4:6" ht="12.75" x14ac:dyDescent="0.35">
      <c r="E51" s="53"/>
    </row>
    <row r="52" spans="4:6" ht="12.75" x14ac:dyDescent="0.35">
      <c r="E52" s="53"/>
    </row>
    <row r="53" spans="4:6" ht="12.75" x14ac:dyDescent="0.35">
      <c r="E53" s="53"/>
    </row>
    <row r="54" spans="4:6" ht="12.75" x14ac:dyDescent="0.35">
      <c r="E54" s="53"/>
    </row>
    <row r="55" spans="4:6" ht="12.75" x14ac:dyDescent="0.35">
      <c r="E55" s="53"/>
    </row>
    <row r="56" spans="4:6" ht="12.75" x14ac:dyDescent="0.35">
      <c r="E56" s="53"/>
    </row>
    <row r="57" spans="4:6" ht="12.75" x14ac:dyDescent="0.35">
      <c r="E57" s="53"/>
    </row>
    <row r="58" spans="4:6" ht="12.75" x14ac:dyDescent="0.35">
      <c r="E58" s="53"/>
    </row>
    <row r="59" spans="4:6" ht="12.75" x14ac:dyDescent="0.35">
      <c r="E59" s="53"/>
    </row>
    <row r="60" spans="4:6" ht="12.75" x14ac:dyDescent="0.35">
      <c r="E60" s="53"/>
    </row>
    <row r="61" spans="4:6" ht="12.75" x14ac:dyDescent="0.35">
      <c r="E61" s="53"/>
    </row>
    <row r="62" spans="4:6" ht="12.75" x14ac:dyDescent="0.35">
      <c r="E62" s="53"/>
    </row>
    <row r="63" spans="4:6" ht="12.75" x14ac:dyDescent="0.35">
      <c r="E63" s="53"/>
    </row>
    <row r="64" spans="4:6" ht="12.75" x14ac:dyDescent="0.35">
      <c r="E64" s="53"/>
    </row>
    <row r="65" spans="5:5" ht="12.75" x14ac:dyDescent="0.35">
      <c r="E65" s="53"/>
    </row>
    <row r="66" spans="5:5" ht="12.75" x14ac:dyDescent="0.35">
      <c r="E66" s="53"/>
    </row>
    <row r="67" spans="5:5" ht="12.75" x14ac:dyDescent="0.35">
      <c r="E67" s="53"/>
    </row>
    <row r="68" spans="5:5" ht="12.75" x14ac:dyDescent="0.35">
      <c r="E68" s="53"/>
    </row>
    <row r="69" spans="5:5" ht="12.75" x14ac:dyDescent="0.35">
      <c r="E69" s="53"/>
    </row>
    <row r="70" spans="5:5" ht="12.75" x14ac:dyDescent="0.35">
      <c r="E70" s="53"/>
    </row>
    <row r="71" spans="5:5" ht="12.75" x14ac:dyDescent="0.35">
      <c r="E71" s="53"/>
    </row>
    <row r="72" spans="5:5" ht="12.75" x14ac:dyDescent="0.35">
      <c r="E72" s="53"/>
    </row>
    <row r="73" spans="5:5" ht="12.75" x14ac:dyDescent="0.35">
      <c r="E73" s="53"/>
    </row>
    <row r="74" spans="5:5" ht="12.75" x14ac:dyDescent="0.35">
      <c r="E74" s="53"/>
    </row>
    <row r="75" spans="5:5" ht="12.75" x14ac:dyDescent="0.35">
      <c r="E75" s="53"/>
    </row>
    <row r="76" spans="5:5" ht="12.75" x14ac:dyDescent="0.35">
      <c r="E76" s="53"/>
    </row>
    <row r="77" spans="5:5" ht="12.75" x14ac:dyDescent="0.35">
      <c r="E77" s="53"/>
    </row>
    <row r="78" spans="5:5" ht="12.75" x14ac:dyDescent="0.35">
      <c r="E78" s="53"/>
    </row>
    <row r="79" spans="5:5" ht="12.75" x14ac:dyDescent="0.35">
      <c r="E79" s="53"/>
    </row>
    <row r="80" spans="5:5" ht="12.75" x14ac:dyDescent="0.35">
      <c r="E80" s="53"/>
    </row>
    <row r="81" spans="5:5" ht="12.75" x14ac:dyDescent="0.35">
      <c r="E81" s="53"/>
    </row>
    <row r="82" spans="5:5" ht="12.75" x14ac:dyDescent="0.35">
      <c r="E82" s="53"/>
    </row>
    <row r="83" spans="5:5" ht="12.75" x14ac:dyDescent="0.35">
      <c r="E83" s="53"/>
    </row>
    <row r="84" spans="5:5" ht="12.75" x14ac:dyDescent="0.35">
      <c r="E84" s="53"/>
    </row>
    <row r="85" spans="5:5" ht="12.75" x14ac:dyDescent="0.35">
      <c r="E85" s="53"/>
    </row>
    <row r="86" spans="5:5" ht="12.75" x14ac:dyDescent="0.35">
      <c r="E86" s="53"/>
    </row>
    <row r="87" spans="5:5" ht="12.75" x14ac:dyDescent="0.35">
      <c r="E87" s="53"/>
    </row>
    <row r="88" spans="5:5" ht="12.75" x14ac:dyDescent="0.35">
      <c r="E88" s="53"/>
    </row>
    <row r="89" spans="5:5" ht="12.75" x14ac:dyDescent="0.35">
      <c r="E89" s="53"/>
    </row>
    <row r="90" spans="5:5" ht="12.75" x14ac:dyDescent="0.35">
      <c r="E90" s="53"/>
    </row>
    <row r="91" spans="5:5" ht="12.75" x14ac:dyDescent="0.35">
      <c r="E91" s="53"/>
    </row>
    <row r="92" spans="5:5" ht="12.75" x14ac:dyDescent="0.35">
      <c r="E92" s="53"/>
    </row>
    <row r="93" spans="5:5" ht="12.75" x14ac:dyDescent="0.35">
      <c r="E93" s="53"/>
    </row>
    <row r="94" spans="5:5" ht="12.75" x14ac:dyDescent="0.35">
      <c r="E94" s="53"/>
    </row>
    <row r="95" spans="5:5" ht="12.75" x14ac:dyDescent="0.35">
      <c r="E95" s="53"/>
    </row>
    <row r="96" spans="5:5" ht="12.75" x14ac:dyDescent="0.35">
      <c r="E96" s="53"/>
    </row>
    <row r="97" spans="5:5" ht="12.75" x14ac:dyDescent="0.35">
      <c r="E97" s="53"/>
    </row>
    <row r="98" spans="5:5" ht="12.75" x14ac:dyDescent="0.35">
      <c r="E98" s="53"/>
    </row>
    <row r="99" spans="5:5" ht="12.75" x14ac:dyDescent="0.35">
      <c r="E99" s="53"/>
    </row>
    <row r="100" spans="5:5" ht="12.75" x14ac:dyDescent="0.35">
      <c r="E100" s="53"/>
    </row>
    <row r="101" spans="5:5" ht="12.75" x14ac:dyDescent="0.35">
      <c r="E101" s="53"/>
    </row>
    <row r="102" spans="5:5" ht="12.75" x14ac:dyDescent="0.35">
      <c r="E102" s="53"/>
    </row>
    <row r="103" spans="5:5" ht="12.75" x14ac:dyDescent="0.35">
      <c r="E103" s="53"/>
    </row>
    <row r="104" spans="5:5" ht="12.75" x14ac:dyDescent="0.35">
      <c r="E104" s="53"/>
    </row>
    <row r="105" spans="5:5" ht="12.75" x14ac:dyDescent="0.35">
      <c r="E105" s="53"/>
    </row>
    <row r="106" spans="5:5" ht="12.75" x14ac:dyDescent="0.35">
      <c r="E106" s="53"/>
    </row>
    <row r="107" spans="5:5" ht="12.75" x14ac:dyDescent="0.35">
      <c r="E107" s="53"/>
    </row>
    <row r="108" spans="5:5" ht="12.75" x14ac:dyDescent="0.35">
      <c r="E108" s="53"/>
    </row>
    <row r="109" spans="5:5" ht="12.75" x14ac:dyDescent="0.35">
      <c r="E109" s="53"/>
    </row>
    <row r="110" spans="5:5" ht="12.75" x14ac:dyDescent="0.35">
      <c r="E110" s="53"/>
    </row>
    <row r="111" spans="5:5" ht="12.75" x14ac:dyDescent="0.35">
      <c r="E111" s="53"/>
    </row>
    <row r="112" spans="5:5" ht="12.75" x14ac:dyDescent="0.35">
      <c r="E112" s="53"/>
    </row>
    <row r="113" spans="5:5" ht="12.75" x14ac:dyDescent="0.35">
      <c r="E113" s="53"/>
    </row>
    <row r="114" spans="5:5" ht="12.75" x14ac:dyDescent="0.35">
      <c r="E114" s="53"/>
    </row>
    <row r="115" spans="5:5" ht="12.75" x14ac:dyDescent="0.35">
      <c r="E115" s="53"/>
    </row>
    <row r="116" spans="5:5" ht="12.75" x14ac:dyDescent="0.35">
      <c r="E116" s="53"/>
    </row>
    <row r="117" spans="5:5" ht="12.75" x14ac:dyDescent="0.35">
      <c r="E117" s="53"/>
    </row>
    <row r="118" spans="5:5" ht="12.75" x14ac:dyDescent="0.35">
      <c r="E118" s="53"/>
    </row>
    <row r="119" spans="5:5" ht="12.75" x14ac:dyDescent="0.35">
      <c r="E119" s="53"/>
    </row>
    <row r="120" spans="5:5" ht="12.75" x14ac:dyDescent="0.35">
      <c r="E120" s="53"/>
    </row>
    <row r="121" spans="5:5" ht="12.75" x14ac:dyDescent="0.35">
      <c r="E121" s="53"/>
    </row>
    <row r="122" spans="5:5" ht="12.75" x14ac:dyDescent="0.35">
      <c r="E122" s="53"/>
    </row>
    <row r="123" spans="5:5" ht="12.75" x14ac:dyDescent="0.35">
      <c r="E123" s="53"/>
    </row>
    <row r="124" spans="5:5" ht="12.75" x14ac:dyDescent="0.35">
      <c r="E124" s="53"/>
    </row>
    <row r="125" spans="5:5" ht="12.75" x14ac:dyDescent="0.35">
      <c r="E125" s="53"/>
    </row>
    <row r="126" spans="5:5" ht="12.75" x14ac:dyDescent="0.35">
      <c r="E126" s="53"/>
    </row>
    <row r="127" spans="5:5" ht="12.75" x14ac:dyDescent="0.35">
      <c r="E127" s="53"/>
    </row>
    <row r="128" spans="5:5" ht="12.75" x14ac:dyDescent="0.35">
      <c r="E128" s="53"/>
    </row>
    <row r="129" spans="5:5" ht="12.75" x14ac:dyDescent="0.35">
      <c r="E129" s="53"/>
    </row>
    <row r="130" spans="5:5" ht="12.75" x14ac:dyDescent="0.35">
      <c r="E130" s="53"/>
    </row>
    <row r="131" spans="5:5" ht="12.75" x14ac:dyDescent="0.35">
      <c r="E131" s="53"/>
    </row>
    <row r="132" spans="5:5" ht="12.75" x14ac:dyDescent="0.35">
      <c r="E132" s="53"/>
    </row>
    <row r="133" spans="5:5" ht="12.75" x14ac:dyDescent="0.35">
      <c r="E133" s="53"/>
    </row>
    <row r="134" spans="5:5" ht="12.75" x14ac:dyDescent="0.35">
      <c r="E134" s="53"/>
    </row>
    <row r="135" spans="5:5" ht="12.75" x14ac:dyDescent="0.35">
      <c r="E135" s="53"/>
    </row>
    <row r="136" spans="5:5" ht="12.75" x14ac:dyDescent="0.35">
      <c r="E136" s="53"/>
    </row>
    <row r="137" spans="5:5" ht="12.75" x14ac:dyDescent="0.35">
      <c r="E137" s="53"/>
    </row>
    <row r="138" spans="5:5" ht="12.75" x14ac:dyDescent="0.35">
      <c r="E138" s="53"/>
    </row>
    <row r="139" spans="5:5" ht="12.75" x14ac:dyDescent="0.35">
      <c r="E139" s="53"/>
    </row>
    <row r="140" spans="5:5" ht="12.75" x14ac:dyDescent="0.35">
      <c r="E140" s="53"/>
    </row>
    <row r="141" spans="5:5" ht="12.75" x14ac:dyDescent="0.35">
      <c r="E141" s="53"/>
    </row>
    <row r="142" spans="5:5" ht="12.75" x14ac:dyDescent="0.35">
      <c r="E142" s="53"/>
    </row>
    <row r="143" spans="5:5" ht="12.75" x14ac:dyDescent="0.35">
      <c r="E143" s="53"/>
    </row>
    <row r="144" spans="5:5" ht="12.75" x14ac:dyDescent="0.35">
      <c r="E144" s="53"/>
    </row>
    <row r="145" spans="5:5" ht="12.75" x14ac:dyDescent="0.35">
      <c r="E145" s="53"/>
    </row>
    <row r="146" spans="5:5" ht="12.75" x14ac:dyDescent="0.35">
      <c r="E146" s="53"/>
    </row>
    <row r="147" spans="5:5" ht="12.75" x14ac:dyDescent="0.35">
      <c r="E147" s="53"/>
    </row>
    <row r="148" spans="5:5" ht="12.75" x14ac:dyDescent="0.35">
      <c r="E148" s="53"/>
    </row>
    <row r="149" spans="5:5" ht="12.75" x14ac:dyDescent="0.35">
      <c r="E149" s="53"/>
    </row>
    <row r="150" spans="5:5" ht="12.75" x14ac:dyDescent="0.35">
      <c r="E150" s="53"/>
    </row>
    <row r="151" spans="5:5" ht="12.75" x14ac:dyDescent="0.35">
      <c r="E151" s="53"/>
    </row>
    <row r="152" spans="5:5" ht="12.75" x14ac:dyDescent="0.35">
      <c r="E152" s="53"/>
    </row>
    <row r="153" spans="5:5" ht="12.75" x14ac:dyDescent="0.35">
      <c r="E153" s="53"/>
    </row>
    <row r="154" spans="5:5" ht="12.75" x14ac:dyDescent="0.35">
      <c r="E154" s="53"/>
    </row>
    <row r="155" spans="5:5" ht="12.75" x14ac:dyDescent="0.35">
      <c r="E155" s="53"/>
    </row>
    <row r="156" spans="5:5" ht="12.75" x14ac:dyDescent="0.35">
      <c r="E156" s="53"/>
    </row>
    <row r="157" spans="5:5" ht="12.75" x14ac:dyDescent="0.35">
      <c r="E157" s="53"/>
    </row>
    <row r="158" spans="5:5" ht="12.75" x14ac:dyDescent="0.35">
      <c r="E158" s="53"/>
    </row>
    <row r="159" spans="5:5" ht="12.75" x14ac:dyDescent="0.35">
      <c r="E159" s="53"/>
    </row>
    <row r="160" spans="5:5" ht="12.75" x14ac:dyDescent="0.35">
      <c r="E160" s="53"/>
    </row>
    <row r="161" spans="5:5" ht="12.75" x14ac:dyDescent="0.35">
      <c r="E161" s="53"/>
    </row>
    <row r="162" spans="5:5" ht="12.75" x14ac:dyDescent="0.35">
      <c r="E162" s="53"/>
    </row>
    <row r="163" spans="5:5" ht="12.75" x14ac:dyDescent="0.35">
      <c r="E163" s="53"/>
    </row>
    <row r="164" spans="5:5" ht="12.75" x14ac:dyDescent="0.35">
      <c r="E164" s="53"/>
    </row>
    <row r="165" spans="5:5" ht="12.75" x14ac:dyDescent="0.35">
      <c r="E165" s="53"/>
    </row>
    <row r="166" spans="5:5" ht="12.75" x14ac:dyDescent="0.35">
      <c r="E166" s="53"/>
    </row>
    <row r="167" spans="5:5" ht="12.75" x14ac:dyDescent="0.35">
      <c r="E167" s="53"/>
    </row>
    <row r="168" spans="5:5" ht="12.75" x14ac:dyDescent="0.35">
      <c r="E168" s="53"/>
    </row>
    <row r="169" spans="5:5" ht="12.75" x14ac:dyDescent="0.35">
      <c r="E169" s="53"/>
    </row>
    <row r="170" spans="5:5" ht="12.75" x14ac:dyDescent="0.35">
      <c r="E170" s="53"/>
    </row>
    <row r="171" spans="5:5" ht="12.75" x14ac:dyDescent="0.35">
      <c r="E171" s="53"/>
    </row>
    <row r="172" spans="5:5" ht="12.75" x14ac:dyDescent="0.35">
      <c r="E172" s="53"/>
    </row>
    <row r="173" spans="5:5" ht="12.75" x14ac:dyDescent="0.35">
      <c r="E173" s="53"/>
    </row>
    <row r="174" spans="5:5" ht="12.75" x14ac:dyDescent="0.35">
      <c r="E174" s="53"/>
    </row>
    <row r="175" spans="5:5" ht="12.75" x14ac:dyDescent="0.35">
      <c r="E175" s="53"/>
    </row>
    <row r="176" spans="5:5" ht="12.75" x14ac:dyDescent="0.35">
      <c r="E176" s="53"/>
    </row>
    <row r="177" spans="5:5" ht="12.75" x14ac:dyDescent="0.35">
      <c r="E177" s="53"/>
    </row>
    <row r="178" spans="5:5" ht="12.75" x14ac:dyDescent="0.35">
      <c r="E178" s="53"/>
    </row>
    <row r="179" spans="5:5" ht="12.75" x14ac:dyDescent="0.35">
      <c r="E179" s="53"/>
    </row>
    <row r="180" spans="5:5" ht="12.75" x14ac:dyDescent="0.35">
      <c r="E180" s="53"/>
    </row>
    <row r="181" spans="5:5" ht="12.75" x14ac:dyDescent="0.35">
      <c r="E181" s="53"/>
    </row>
    <row r="182" spans="5:5" ht="12.75" x14ac:dyDescent="0.35">
      <c r="E182" s="53"/>
    </row>
    <row r="183" spans="5:5" ht="12.75" x14ac:dyDescent="0.35">
      <c r="E183" s="53"/>
    </row>
    <row r="184" spans="5:5" ht="12.75" x14ac:dyDescent="0.35">
      <c r="E184" s="53"/>
    </row>
    <row r="185" spans="5:5" ht="12.75" x14ac:dyDescent="0.35">
      <c r="E185" s="53"/>
    </row>
    <row r="186" spans="5:5" ht="12.75" x14ac:dyDescent="0.35">
      <c r="E186" s="53"/>
    </row>
    <row r="187" spans="5:5" ht="12.75" x14ac:dyDescent="0.35">
      <c r="E187" s="53"/>
    </row>
    <row r="188" spans="5:5" ht="12.75" x14ac:dyDescent="0.35">
      <c r="E188" s="53"/>
    </row>
    <row r="189" spans="5:5" ht="12.75" x14ac:dyDescent="0.35">
      <c r="E189" s="53"/>
    </row>
    <row r="190" spans="5:5" ht="12.75" x14ac:dyDescent="0.35">
      <c r="E190" s="53"/>
    </row>
    <row r="191" spans="5:5" ht="12.75" x14ac:dyDescent="0.35">
      <c r="E191" s="53"/>
    </row>
    <row r="192" spans="5:5" ht="12.75" x14ac:dyDescent="0.35">
      <c r="E192" s="53"/>
    </row>
    <row r="193" spans="5:5" ht="12.75" x14ac:dyDescent="0.35">
      <c r="E193" s="53"/>
    </row>
    <row r="194" spans="5:5" ht="12.75" x14ac:dyDescent="0.35">
      <c r="E194" s="53"/>
    </row>
    <row r="195" spans="5:5" ht="12.75" x14ac:dyDescent="0.35">
      <c r="E195" s="53"/>
    </row>
    <row r="196" spans="5:5" ht="12.75" x14ac:dyDescent="0.35">
      <c r="E196" s="53"/>
    </row>
    <row r="197" spans="5:5" ht="12.75" x14ac:dyDescent="0.35">
      <c r="E197" s="53"/>
    </row>
    <row r="198" spans="5:5" ht="12.75" x14ac:dyDescent="0.35">
      <c r="E198" s="53"/>
    </row>
    <row r="199" spans="5:5" ht="12.75" x14ac:dyDescent="0.35">
      <c r="E199" s="53"/>
    </row>
    <row r="200" spans="5:5" ht="12.75" x14ac:dyDescent="0.35">
      <c r="E200" s="53"/>
    </row>
    <row r="201" spans="5:5" ht="12.75" x14ac:dyDescent="0.35">
      <c r="E201" s="53"/>
    </row>
    <row r="202" spans="5:5" ht="12.75" x14ac:dyDescent="0.35">
      <c r="E202" s="53"/>
    </row>
    <row r="203" spans="5:5" ht="12.75" x14ac:dyDescent="0.35">
      <c r="E203" s="53"/>
    </row>
    <row r="204" spans="5:5" ht="12.75" x14ac:dyDescent="0.35">
      <c r="E204" s="53"/>
    </row>
    <row r="205" spans="5:5" ht="12.75" x14ac:dyDescent="0.35">
      <c r="E205" s="53"/>
    </row>
    <row r="206" spans="5:5" ht="12.75" x14ac:dyDescent="0.35">
      <c r="E206" s="53"/>
    </row>
    <row r="207" spans="5:5" ht="12.75" x14ac:dyDescent="0.35">
      <c r="E207" s="53"/>
    </row>
    <row r="208" spans="5:5" ht="12.75" x14ac:dyDescent="0.35">
      <c r="E208" s="53"/>
    </row>
    <row r="209" spans="5:5" ht="12.75" x14ac:dyDescent="0.35">
      <c r="E209" s="53"/>
    </row>
    <row r="210" spans="5:5" ht="12.75" x14ac:dyDescent="0.35">
      <c r="E210" s="53"/>
    </row>
    <row r="211" spans="5:5" ht="12.75" x14ac:dyDescent="0.35">
      <c r="E211" s="53"/>
    </row>
    <row r="212" spans="5:5" ht="12.75" x14ac:dyDescent="0.35">
      <c r="E212" s="53"/>
    </row>
    <row r="213" spans="5:5" ht="12.75" x14ac:dyDescent="0.35">
      <c r="E213" s="53"/>
    </row>
    <row r="214" spans="5:5" ht="12.75" x14ac:dyDescent="0.35">
      <c r="E214" s="53"/>
    </row>
    <row r="215" spans="5:5" ht="12.75" x14ac:dyDescent="0.35">
      <c r="E215" s="53"/>
    </row>
    <row r="216" spans="5:5" ht="12.75" x14ac:dyDescent="0.35">
      <c r="E216" s="53"/>
    </row>
    <row r="217" spans="5:5" ht="12.75" x14ac:dyDescent="0.35">
      <c r="E217" s="53"/>
    </row>
    <row r="218" spans="5:5" ht="12.75" x14ac:dyDescent="0.35">
      <c r="E218" s="53"/>
    </row>
    <row r="219" spans="5:5" ht="12.75" x14ac:dyDescent="0.35">
      <c r="E219" s="53"/>
    </row>
    <row r="220" spans="5:5" ht="12.75" x14ac:dyDescent="0.35">
      <c r="E220" s="53"/>
    </row>
    <row r="221" spans="5:5" ht="12.75" x14ac:dyDescent="0.35">
      <c r="E221" s="53"/>
    </row>
    <row r="222" spans="5:5" ht="12.75" x14ac:dyDescent="0.35">
      <c r="E222" s="53"/>
    </row>
    <row r="223" spans="5:5" ht="12.75" x14ac:dyDescent="0.35">
      <c r="E223" s="53"/>
    </row>
    <row r="224" spans="5:5" ht="12.75" x14ac:dyDescent="0.35">
      <c r="E224" s="53"/>
    </row>
    <row r="225" spans="5:5" ht="12.75" x14ac:dyDescent="0.35">
      <c r="E225" s="53"/>
    </row>
    <row r="226" spans="5:5" ht="12.75" x14ac:dyDescent="0.35">
      <c r="E226" s="53"/>
    </row>
    <row r="227" spans="5:5" ht="12.75" x14ac:dyDescent="0.35">
      <c r="E227" s="53"/>
    </row>
    <row r="228" spans="5:5" ht="12.75" x14ac:dyDescent="0.35">
      <c r="E228" s="53"/>
    </row>
    <row r="229" spans="5:5" ht="12.75" x14ac:dyDescent="0.35">
      <c r="E229" s="53"/>
    </row>
    <row r="230" spans="5:5" ht="12.75" x14ac:dyDescent="0.35">
      <c r="E230" s="53"/>
    </row>
    <row r="231" spans="5:5" ht="12.75" x14ac:dyDescent="0.35">
      <c r="E231" s="53"/>
    </row>
    <row r="232" spans="5:5" ht="12.75" x14ac:dyDescent="0.35">
      <c r="E232" s="53"/>
    </row>
    <row r="233" spans="5:5" ht="12.75" x14ac:dyDescent="0.35">
      <c r="E233" s="53"/>
    </row>
    <row r="234" spans="5:5" ht="12.75" x14ac:dyDescent="0.35">
      <c r="E234" s="53"/>
    </row>
    <row r="235" spans="5:5" ht="12.75" x14ac:dyDescent="0.35">
      <c r="E235" s="53"/>
    </row>
    <row r="236" spans="5:5" ht="12.75" x14ac:dyDescent="0.35">
      <c r="E236" s="53"/>
    </row>
    <row r="237" spans="5:5" ht="12.75" x14ac:dyDescent="0.35">
      <c r="E237" s="53"/>
    </row>
    <row r="238" spans="5:5" ht="12.75" x14ac:dyDescent="0.35">
      <c r="E238" s="53"/>
    </row>
    <row r="239" spans="5:5" ht="12.75" x14ac:dyDescent="0.35">
      <c r="E239" s="53"/>
    </row>
    <row r="240" spans="5:5" ht="12.75" x14ac:dyDescent="0.35">
      <c r="E240" s="53"/>
    </row>
    <row r="241" spans="5:5" ht="12.75" x14ac:dyDescent="0.35">
      <c r="E241" s="53"/>
    </row>
    <row r="242" spans="5:5" ht="12.75" x14ac:dyDescent="0.35">
      <c r="E242" s="53"/>
    </row>
    <row r="243" spans="5:5" ht="12.75" x14ac:dyDescent="0.35">
      <c r="E243" s="53"/>
    </row>
    <row r="244" spans="5:5" ht="12.75" x14ac:dyDescent="0.35">
      <c r="E244" s="53"/>
    </row>
    <row r="245" spans="5:5" ht="12.75" x14ac:dyDescent="0.35">
      <c r="E245" s="53"/>
    </row>
    <row r="246" spans="5:5" ht="12.75" x14ac:dyDescent="0.35">
      <c r="E246" s="53"/>
    </row>
    <row r="247" spans="5:5" ht="12.75" x14ac:dyDescent="0.35">
      <c r="E247" s="53"/>
    </row>
    <row r="248" spans="5:5" ht="12.75" x14ac:dyDescent="0.35">
      <c r="E248" s="53"/>
    </row>
    <row r="249" spans="5:5" ht="12.75" x14ac:dyDescent="0.35">
      <c r="E249" s="53"/>
    </row>
    <row r="250" spans="5:5" ht="12.75" x14ac:dyDescent="0.35">
      <c r="E250" s="53"/>
    </row>
    <row r="251" spans="5:5" ht="12.75" x14ac:dyDescent="0.35">
      <c r="E251" s="53"/>
    </row>
    <row r="252" spans="5:5" ht="12.75" x14ac:dyDescent="0.35">
      <c r="E252" s="53"/>
    </row>
    <row r="253" spans="5:5" ht="12.75" x14ac:dyDescent="0.35">
      <c r="E253" s="53"/>
    </row>
    <row r="254" spans="5:5" ht="12.75" x14ac:dyDescent="0.35">
      <c r="E254" s="53"/>
    </row>
    <row r="255" spans="5:5" ht="12.75" x14ac:dyDescent="0.35">
      <c r="E255" s="53"/>
    </row>
    <row r="256" spans="5:5" ht="12.75" x14ac:dyDescent="0.35">
      <c r="E256" s="53"/>
    </row>
    <row r="257" spans="5:5" ht="12.75" x14ac:dyDescent="0.35">
      <c r="E257" s="53"/>
    </row>
    <row r="258" spans="5:5" ht="12.75" x14ac:dyDescent="0.35">
      <c r="E258" s="53"/>
    </row>
    <row r="259" spans="5:5" ht="12.75" x14ac:dyDescent="0.35">
      <c r="E259" s="53"/>
    </row>
    <row r="260" spans="5:5" ht="12.75" x14ac:dyDescent="0.35">
      <c r="E260" s="53"/>
    </row>
    <row r="261" spans="5:5" ht="12.75" x14ac:dyDescent="0.35">
      <c r="E261" s="53"/>
    </row>
    <row r="262" spans="5:5" ht="12.75" x14ac:dyDescent="0.35">
      <c r="E262" s="53"/>
    </row>
    <row r="263" spans="5:5" ht="12.75" x14ac:dyDescent="0.35">
      <c r="E263" s="53"/>
    </row>
    <row r="264" spans="5:5" ht="12.75" x14ac:dyDescent="0.35">
      <c r="E264" s="53"/>
    </row>
    <row r="265" spans="5:5" ht="12.75" x14ac:dyDescent="0.35">
      <c r="E265" s="53"/>
    </row>
    <row r="266" spans="5:5" ht="12.75" x14ac:dyDescent="0.35">
      <c r="E266" s="53"/>
    </row>
    <row r="267" spans="5:5" ht="12.75" x14ac:dyDescent="0.35">
      <c r="E267" s="53"/>
    </row>
    <row r="268" spans="5:5" ht="12.75" x14ac:dyDescent="0.35">
      <c r="E268" s="53"/>
    </row>
    <row r="269" spans="5:5" ht="12.75" x14ac:dyDescent="0.35">
      <c r="E269" s="53"/>
    </row>
    <row r="270" spans="5:5" ht="12.75" x14ac:dyDescent="0.35">
      <c r="E270" s="53"/>
    </row>
    <row r="271" spans="5:5" ht="12.75" x14ac:dyDescent="0.35">
      <c r="E271" s="53"/>
    </row>
    <row r="272" spans="5:5" ht="12.75" x14ac:dyDescent="0.35">
      <c r="E272" s="53"/>
    </row>
    <row r="273" spans="5:5" ht="12.75" x14ac:dyDescent="0.35">
      <c r="E273" s="53"/>
    </row>
    <row r="274" spans="5:5" ht="12.75" x14ac:dyDescent="0.35">
      <c r="E274" s="53"/>
    </row>
    <row r="275" spans="5:5" ht="12.75" x14ac:dyDescent="0.35">
      <c r="E275" s="53"/>
    </row>
    <row r="276" spans="5:5" ht="12.75" x14ac:dyDescent="0.35">
      <c r="E276" s="53"/>
    </row>
    <row r="277" spans="5:5" ht="12.75" x14ac:dyDescent="0.35">
      <c r="E277" s="53"/>
    </row>
    <row r="278" spans="5:5" ht="12.75" x14ac:dyDescent="0.35">
      <c r="E278" s="53"/>
    </row>
    <row r="279" spans="5:5" ht="12.75" x14ac:dyDescent="0.35">
      <c r="E279" s="53"/>
    </row>
    <row r="280" spans="5:5" ht="12.75" x14ac:dyDescent="0.35">
      <c r="E280" s="53"/>
    </row>
    <row r="281" spans="5:5" ht="12.75" x14ac:dyDescent="0.35">
      <c r="E281" s="53"/>
    </row>
    <row r="282" spans="5:5" ht="12.75" x14ac:dyDescent="0.35">
      <c r="E282" s="53"/>
    </row>
    <row r="283" spans="5:5" ht="12.75" x14ac:dyDescent="0.35">
      <c r="E283" s="53"/>
    </row>
    <row r="284" spans="5:5" ht="12.75" x14ac:dyDescent="0.35">
      <c r="E284" s="53"/>
    </row>
    <row r="285" spans="5:5" ht="12.75" x14ac:dyDescent="0.35">
      <c r="E285" s="53"/>
    </row>
    <row r="286" spans="5:5" ht="12.75" x14ac:dyDescent="0.35">
      <c r="E286" s="53"/>
    </row>
    <row r="287" spans="5:5" ht="12.75" x14ac:dyDescent="0.35">
      <c r="E287" s="53"/>
    </row>
    <row r="288" spans="5:5" ht="12.75" x14ac:dyDescent="0.35">
      <c r="E288" s="53"/>
    </row>
    <row r="289" spans="5:5" ht="12.75" x14ac:dyDescent="0.35">
      <c r="E289" s="53"/>
    </row>
    <row r="290" spans="5:5" ht="12.75" x14ac:dyDescent="0.35">
      <c r="E290" s="53"/>
    </row>
    <row r="291" spans="5:5" ht="12.75" x14ac:dyDescent="0.35">
      <c r="E291" s="53"/>
    </row>
    <row r="292" spans="5:5" ht="12.75" x14ac:dyDescent="0.35">
      <c r="E292" s="53"/>
    </row>
    <row r="293" spans="5:5" ht="12.75" x14ac:dyDescent="0.35">
      <c r="E293" s="53"/>
    </row>
    <row r="294" spans="5:5" ht="12.75" x14ac:dyDescent="0.35">
      <c r="E294" s="53"/>
    </row>
    <row r="295" spans="5:5" ht="12.75" x14ac:dyDescent="0.35">
      <c r="E295" s="53"/>
    </row>
    <row r="296" spans="5:5" ht="12.75" x14ac:dyDescent="0.35">
      <c r="E296" s="53"/>
    </row>
    <row r="297" spans="5:5" ht="12.75" x14ac:dyDescent="0.35">
      <c r="E297" s="53"/>
    </row>
    <row r="298" spans="5:5" ht="12.75" x14ac:dyDescent="0.35">
      <c r="E298" s="53"/>
    </row>
    <row r="299" spans="5:5" ht="12.75" x14ac:dyDescent="0.35">
      <c r="E299" s="53"/>
    </row>
    <row r="300" spans="5:5" ht="12.75" x14ac:dyDescent="0.35">
      <c r="E300" s="53"/>
    </row>
    <row r="301" spans="5:5" ht="12.75" x14ac:dyDescent="0.35">
      <c r="E301" s="53"/>
    </row>
    <row r="302" spans="5:5" ht="12.75" x14ac:dyDescent="0.35">
      <c r="E302" s="53"/>
    </row>
    <row r="303" spans="5:5" ht="12.75" x14ac:dyDescent="0.35">
      <c r="E303" s="53"/>
    </row>
    <row r="304" spans="5:5" ht="12.75" x14ac:dyDescent="0.35">
      <c r="E304" s="53"/>
    </row>
    <row r="305" spans="5:5" ht="12.75" x14ac:dyDescent="0.35">
      <c r="E305" s="53"/>
    </row>
    <row r="306" spans="5:5" ht="12.75" x14ac:dyDescent="0.35">
      <c r="E306" s="53"/>
    </row>
    <row r="307" spans="5:5" ht="12.75" x14ac:dyDescent="0.35">
      <c r="E307" s="53"/>
    </row>
    <row r="308" spans="5:5" ht="12.75" x14ac:dyDescent="0.35">
      <c r="E308" s="53"/>
    </row>
    <row r="309" spans="5:5" ht="12.75" x14ac:dyDescent="0.35">
      <c r="E309" s="53"/>
    </row>
    <row r="310" spans="5:5" ht="12.75" x14ac:dyDescent="0.35">
      <c r="E310" s="53"/>
    </row>
    <row r="311" spans="5:5" ht="12.75" x14ac:dyDescent="0.35">
      <c r="E311" s="53"/>
    </row>
    <row r="312" spans="5:5" ht="12.75" x14ac:dyDescent="0.35">
      <c r="E312" s="53"/>
    </row>
    <row r="313" spans="5:5" ht="12.75" x14ac:dyDescent="0.35">
      <c r="E313" s="53"/>
    </row>
    <row r="314" spans="5:5" ht="12.75" x14ac:dyDescent="0.35">
      <c r="E314" s="53"/>
    </row>
    <row r="315" spans="5:5" ht="12.75" x14ac:dyDescent="0.35">
      <c r="E315" s="53"/>
    </row>
    <row r="316" spans="5:5" ht="12.75" x14ac:dyDescent="0.35">
      <c r="E316" s="53"/>
    </row>
    <row r="317" spans="5:5" ht="12.75" x14ac:dyDescent="0.35">
      <c r="E317" s="53"/>
    </row>
    <row r="318" spans="5:5" ht="12.75" x14ac:dyDescent="0.35">
      <c r="E318" s="53"/>
    </row>
    <row r="319" spans="5:5" ht="12.75" x14ac:dyDescent="0.35">
      <c r="E319" s="53"/>
    </row>
    <row r="320" spans="5:5" ht="12.75" x14ac:dyDescent="0.35">
      <c r="E320" s="53"/>
    </row>
    <row r="321" spans="5:5" ht="12.75" x14ac:dyDescent="0.35">
      <c r="E321" s="53"/>
    </row>
    <row r="322" spans="5:5" ht="12.75" x14ac:dyDescent="0.35">
      <c r="E322" s="53"/>
    </row>
    <row r="323" spans="5:5" ht="12.75" x14ac:dyDescent="0.35">
      <c r="E323" s="53"/>
    </row>
    <row r="324" spans="5:5" ht="12.75" x14ac:dyDescent="0.35">
      <c r="E324" s="53"/>
    </row>
    <row r="325" spans="5:5" ht="12.75" x14ac:dyDescent="0.35">
      <c r="E325" s="53"/>
    </row>
    <row r="326" spans="5:5" ht="12.75" x14ac:dyDescent="0.35">
      <c r="E326" s="53"/>
    </row>
    <row r="327" spans="5:5" ht="12.75" x14ac:dyDescent="0.35">
      <c r="E327" s="53"/>
    </row>
    <row r="328" spans="5:5" ht="12.75" x14ac:dyDescent="0.35">
      <c r="E328" s="53"/>
    </row>
    <row r="329" spans="5:5" ht="12.75" x14ac:dyDescent="0.35">
      <c r="E329" s="53"/>
    </row>
    <row r="330" spans="5:5" ht="12.75" x14ac:dyDescent="0.35">
      <c r="E330" s="53"/>
    </row>
    <row r="331" spans="5:5" ht="12.75" x14ac:dyDescent="0.35">
      <c r="E331" s="53"/>
    </row>
    <row r="332" spans="5:5" ht="12.75" x14ac:dyDescent="0.35">
      <c r="E332" s="53"/>
    </row>
    <row r="333" spans="5:5" ht="12.75" x14ac:dyDescent="0.35">
      <c r="E333" s="53"/>
    </row>
    <row r="334" spans="5:5" ht="12.75" x14ac:dyDescent="0.35">
      <c r="E334" s="53"/>
    </row>
    <row r="335" spans="5:5" ht="12.75" x14ac:dyDescent="0.35">
      <c r="E335" s="53"/>
    </row>
    <row r="336" spans="5:5" ht="12.75" x14ac:dyDescent="0.35">
      <c r="E336" s="53"/>
    </row>
    <row r="337" spans="5:5" ht="12.75" x14ac:dyDescent="0.35">
      <c r="E337" s="53"/>
    </row>
    <row r="338" spans="5:5" ht="12.75" x14ac:dyDescent="0.35">
      <c r="E338" s="53"/>
    </row>
    <row r="339" spans="5:5" ht="12.75" x14ac:dyDescent="0.35">
      <c r="E339" s="53"/>
    </row>
    <row r="340" spans="5:5" ht="12.75" x14ac:dyDescent="0.35">
      <c r="E340" s="53"/>
    </row>
    <row r="341" spans="5:5" ht="12.75" x14ac:dyDescent="0.35">
      <c r="E341" s="53"/>
    </row>
    <row r="342" spans="5:5" ht="12.75" x14ac:dyDescent="0.35">
      <c r="E342" s="53"/>
    </row>
    <row r="343" spans="5:5" ht="12.75" x14ac:dyDescent="0.35">
      <c r="E343" s="53"/>
    </row>
    <row r="344" spans="5:5" ht="12.75" x14ac:dyDescent="0.35">
      <c r="E344" s="53"/>
    </row>
    <row r="345" spans="5:5" ht="12.75" x14ac:dyDescent="0.35">
      <c r="E345" s="53"/>
    </row>
    <row r="346" spans="5:5" ht="12.75" x14ac:dyDescent="0.35">
      <c r="E346" s="53"/>
    </row>
    <row r="347" spans="5:5" ht="12.75" x14ac:dyDescent="0.35">
      <c r="E347" s="53"/>
    </row>
    <row r="348" spans="5:5" ht="12.75" x14ac:dyDescent="0.35">
      <c r="E348" s="53"/>
    </row>
    <row r="349" spans="5:5" ht="12.75" x14ac:dyDescent="0.35">
      <c r="E349" s="53"/>
    </row>
    <row r="350" spans="5:5" ht="12.75" x14ac:dyDescent="0.35">
      <c r="E350" s="53"/>
    </row>
    <row r="351" spans="5:5" ht="12.75" x14ac:dyDescent="0.35">
      <c r="E351" s="53"/>
    </row>
    <row r="352" spans="5:5" ht="12.75" x14ac:dyDescent="0.35">
      <c r="E352" s="53"/>
    </row>
    <row r="353" spans="5:5" ht="12.75" x14ac:dyDescent="0.35">
      <c r="E353" s="53"/>
    </row>
    <row r="354" spans="5:5" ht="12.75" x14ac:dyDescent="0.35">
      <c r="E354" s="53"/>
    </row>
    <row r="355" spans="5:5" ht="12.75" x14ac:dyDescent="0.35">
      <c r="E355" s="53"/>
    </row>
    <row r="356" spans="5:5" ht="12.75" x14ac:dyDescent="0.35">
      <c r="E356" s="53"/>
    </row>
    <row r="357" spans="5:5" ht="12.75" x14ac:dyDescent="0.35">
      <c r="E357" s="53"/>
    </row>
    <row r="358" spans="5:5" ht="12.75" x14ac:dyDescent="0.35">
      <c r="E358" s="53"/>
    </row>
    <row r="359" spans="5:5" ht="12.75" x14ac:dyDescent="0.35">
      <c r="E359" s="53"/>
    </row>
    <row r="360" spans="5:5" ht="12.75" x14ac:dyDescent="0.35">
      <c r="E360" s="53"/>
    </row>
    <row r="361" spans="5:5" ht="12.75" x14ac:dyDescent="0.35">
      <c r="E361" s="53"/>
    </row>
    <row r="362" spans="5:5" ht="12.75" x14ac:dyDescent="0.35">
      <c r="E362" s="53"/>
    </row>
    <row r="363" spans="5:5" ht="12.75" x14ac:dyDescent="0.35">
      <c r="E363" s="53"/>
    </row>
    <row r="364" spans="5:5" ht="12.75" x14ac:dyDescent="0.35">
      <c r="E364" s="53"/>
    </row>
    <row r="365" spans="5:5" ht="12.75" x14ac:dyDescent="0.35">
      <c r="E365" s="53"/>
    </row>
    <row r="366" spans="5:5" ht="12.75" x14ac:dyDescent="0.35">
      <c r="E366" s="53"/>
    </row>
    <row r="367" spans="5:5" ht="12.75" x14ac:dyDescent="0.35">
      <c r="E367" s="53"/>
    </row>
    <row r="368" spans="5:5" ht="12.75" x14ac:dyDescent="0.35">
      <c r="E368" s="53"/>
    </row>
    <row r="369" spans="5:5" ht="12.75" x14ac:dyDescent="0.35">
      <c r="E369" s="53"/>
    </row>
    <row r="370" spans="5:5" ht="12.75" x14ac:dyDescent="0.35">
      <c r="E370" s="53"/>
    </row>
    <row r="371" spans="5:5" ht="12.75" x14ac:dyDescent="0.35">
      <c r="E371" s="53"/>
    </row>
    <row r="372" spans="5:5" ht="12.75" x14ac:dyDescent="0.35">
      <c r="E372" s="53"/>
    </row>
    <row r="373" spans="5:5" ht="12.75" x14ac:dyDescent="0.35">
      <c r="E373" s="53"/>
    </row>
    <row r="374" spans="5:5" ht="12.75" x14ac:dyDescent="0.35">
      <c r="E374" s="53"/>
    </row>
    <row r="375" spans="5:5" ht="12.75" x14ac:dyDescent="0.35">
      <c r="E375" s="53"/>
    </row>
    <row r="376" spans="5:5" ht="12.75" x14ac:dyDescent="0.35">
      <c r="E376" s="53"/>
    </row>
    <row r="377" spans="5:5" ht="12.75" x14ac:dyDescent="0.35">
      <c r="E377" s="53"/>
    </row>
    <row r="378" spans="5:5" ht="12.75" x14ac:dyDescent="0.35">
      <c r="E378" s="53"/>
    </row>
    <row r="379" spans="5:5" ht="12.75" x14ac:dyDescent="0.35">
      <c r="E379" s="53"/>
    </row>
    <row r="380" spans="5:5" ht="12.75" x14ac:dyDescent="0.35">
      <c r="E380" s="53"/>
    </row>
    <row r="381" spans="5:5" ht="12.75" x14ac:dyDescent="0.35">
      <c r="E381" s="53"/>
    </row>
    <row r="382" spans="5:5" ht="12.75" x14ac:dyDescent="0.35">
      <c r="E382" s="53"/>
    </row>
    <row r="383" spans="5:5" ht="12.75" x14ac:dyDescent="0.35">
      <c r="E383" s="53"/>
    </row>
    <row r="384" spans="5:5" ht="12.75" x14ac:dyDescent="0.35">
      <c r="E384" s="53"/>
    </row>
    <row r="385" spans="5:5" ht="12.75" x14ac:dyDescent="0.35">
      <c r="E385" s="53"/>
    </row>
    <row r="386" spans="5:5" ht="12.75" x14ac:dyDescent="0.35">
      <c r="E386" s="53"/>
    </row>
    <row r="387" spans="5:5" ht="12.75" x14ac:dyDescent="0.35">
      <c r="E387" s="53"/>
    </row>
    <row r="388" spans="5:5" ht="12.75" x14ac:dyDescent="0.35">
      <c r="E388" s="53"/>
    </row>
    <row r="389" spans="5:5" ht="12.75" x14ac:dyDescent="0.35">
      <c r="E389" s="53"/>
    </row>
    <row r="390" spans="5:5" ht="12.75" x14ac:dyDescent="0.35">
      <c r="E390" s="53"/>
    </row>
    <row r="391" spans="5:5" ht="12.75" x14ac:dyDescent="0.35">
      <c r="E391" s="53"/>
    </row>
    <row r="392" spans="5:5" ht="12.75" x14ac:dyDescent="0.35">
      <c r="E392" s="53"/>
    </row>
    <row r="393" spans="5:5" ht="12.75" x14ac:dyDescent="0.35">
      <c r="E393" s="53"/>
    </row>
    <row r="394" spans="5:5" ht="12.75" x14ac:dyDescent="0.35">
      <c r="E394" s="53"/>
    </row>
    <row r="395" spans="5:5" ht="12.75" x14ac:dyDescent="0.35">
      <c r="E395" s="53"/>
    </row>
    <row r="396" spans="5:5" ht="12.75" x14ac:dyDescent="0.35">
      <c r="E396" s="53"/>
    </row>
    <row r="397" spans="5:5" ht="12.75" x14ac:dyDescent="0.35">
      <c r="E397" s="53"/>
    </row>
    <row r="398" spans="5:5" ht="12.75" x14ac:dyDescent="0.35">
      <c r="E398" s="53"/>
    </row>
    <row r="399" spans="5:5" ht="12.75" x14ac:dyDescent="0.35">
      <c r="E399" s="53"/>
    </row>
    <row r="400" spans="5:5" ht="12.75" x14ac:dyDescent="0.35">
      <c r="E400" s="53"/>
    </row>
    <row r="401" spans="5:5" ht="12.75" x14ac:dyDescent="0.35">
      <c r="E401" s="53"/>
    </row>
    <row r="402" spans="5:5" ht="12.75" x14ac:dyDescent="0.35">
      <c r="E402" s="53"/>
    </row>
    <row r="403" spans="5:5" ht="12.75" x14ac:dyDescent="0.35">
      <c r="E403" s="53"/>
    </row>
    <row r="404" spans="5:5" ht="12.75" x14ac:dyDescent="0.35">
      <c r="E404" s="53"/>
    </row>
    <row r="405" spans="5:5" ht="12.75" x14ac:dyDescent="0.35">
      <c r="E405" s="53"/>
    </row>
    <row r="406" spans="5:5" ht="12.75" x14ac:dyDescent="0.35">
      <c r="E406" s="53"/>
    </row>
    <row r="407" spans="5:5" ht="12.75" x14ac:dyDescent="0.35">
      <c r="E407" s="53"/>
    </row>
    <row r="408" spans="5:5" ht="12.75" x14ac:dyDescent="0.35">
      <c r="E408" s="53"/>
    </row>
    <row r="409" spans="5:5" ht="12.75" x14ac:dyDescent="0.35">
      <c r="E409" s="53"/>
    </row>
    <row r="410" spans="5:5" ht="12.75" x14ac:dyDescent="0.35">
      <c r="E410" s="53"/>
    </row>
    <row r="411" spans="5:5" ht="12.75" x14ac:dyDescent="0.35">
      <c r="E411" s="53"/>
    </row>
    <row r="412" spans="5:5" ht="12.75" x14ac:dyDescent="0.35">
      <c r="E412" s="53"/>
    </row>
    <row r="413" spans="5:5" ht="12.75" x14ac:dyDescent="0.35">
      <c r="E413" s="53"/>
    </row>
    <row r="414" spans="5:5" ht="12.75" x14ac:dyDescent="0.35">
      <c r="E414" s="53"/>
    </row>
    <row r="415" spans="5:5" ht="12.75" x14ac:dyDescent="0.35">
      <c r="E415" s="53"/>
    </row>
    <row r="416" spans="5:5" ht="12.75" x14ac:dyDescent="0.35">
      <c r="E416" s="53"/>
    </row>
    <row r="417" spans="5:5" ht="12.75" x14ac:dyDescent="0.35">
      <c r="E417" s="53"/>
    </row>
    <row r="418" spans="5:5" ht="12.75" x14ac:dyDescent="0.35">
      <c r="E418" s="53"/>
    </row>
    <row r="419" spans="5:5" ht="12.75" x14ac:dyDescent="0.35">
      <c r="E419" s="53"/>
    </row>
    <row r="420" spans="5:5" ht="12.75" x14ac:dyDescent="0.35">
      <c r="E420" s="53"/>
    </row>
    <row r="421" spans="5:5" ht="12.75" x14ac:dyDescent="0.35">
      <c r="E421" s="53"/>
    </row>
    <row r="422" spans="5:5" ht="12.75" x14ac:dyDescent="0.35">
      <c r="E422" s="53"/>
    </row>
    <row r="423" spans="5:5" ht="12.75" x14ac:dyDescent="0.35">
      <c r="E423" s="53"/>
    </row>
    <row r="424" spans="5:5" ht="12.75" x14ac:dyDescent="0.35">
      <c r="E424" s="53"/>
    </row>
    <row r="425" spans="5:5" ht="12.75" x14ac:dyDescent="0.35">
      <c r="E425" s="53"/>
    </row>
    <row r="426" spans="5:5" ht="12.75" x14ac:dyDescent="0.35">
      <c r="E426" s="53"/>
    </row>
    <row r="427" spans="5:5" ht="12.75" x14ac:dyDescent="0.35">
      <c r="E427" s="53"/>
    </row>
    <row r="428" spans="5:5" ht="12.75" x14ac:dyDescent="0.35">
      <c r="E428" s="53"/>
    </row>
    <row r="429" spans="5:5" ht="12.75" x14ac:dyDescent="0.35">
      <c r="E429" s="53"/>
    </row>
    <row r="430" spans="5:5" ht="12.75" x14ac:dyDescent="0.35">
      <c r="E430" s="53"/>
    </row>
    <row r="431" spans="5:5" ht="12.75" x14ac:dyDescent="0.35">
      <c r="E431" s="53"/>
    </row>
    <row r="432" spans="5:5" ht="12.75" x14ac:dyDescent="0.35">
      <c r="E432" s="53"/>
    </row>
    <row r="433" spans="5:5" ht="12.75" x14ac:dyDescent="0.35">
      <c r="E433" s="53"/>
    </row>
    <row r="434" spans="5:5" ht="12.75" x14ac:dyDescent="0.35">
      <c r="E434" s="53"/>
    </row>
    <row r="435" spans="5:5" ht="12.75" x14ac:dyDescent="0.35">
      <c r="E435" s="53"/>
    </row>
    <row r="436" spans="5:5" ht="12.75" x14ac:dyDescent="0.35">
      <c r="E436" s="53"/>
    </row>
    <row r="437" spans="5:5" ht="12.75" x14ac:dyDescent="0.35">
      <c r="E437" s="53"/>
    </row>
    <row r="438" spans="5:5" ht="12.75" x14ac:dyDescent="0.35">
      <c r="E438" s="53"/>
    </row>
    <row r="439" spans="5:5" ht="12.75" x14ac:dyDescent="0.35">
      <c r="E439" s="53"/>
    </row>
    <row r="440" spans="5:5" ht="12.75" x14ac:dyDescent="0.35">
      <c r="E440" s="53"/>
    </row>
    <row r="441" spans="5:5" ht="12.75" x14ac:dyDescent="0.35">
      <c r="E441" s="53"/>
    </row>
    <row r="442" spans="5:5" ht="12.75" x14ac:dyDescent="0.35">
      <c r="E442" s="53"/>
    </row>
    <row r="443" spans="5:5" ht="12.75" x14ac:dyDescent="0.35">
      <c r="E443" s="53"/>
    </row>
    <row r="444" spans="5:5" ht="12.75" x14ac:dyDescent="0.35">
      <c r="E444" s="53"/>
    </row>
    <row r="445" spans="5:5" ht="12.75" x14ac:dyDescent="0.35">
      <c r="E445" s="53"/>
    </row>
    <row r="446" spans="5:5" ht="12.75" x14ac:dyDescent="0.35">
      <c r="E446" s="53"/>
    </row>
    <row r="447" spans="5:5" ht="12.75" x14ac:dyDescent="0.35">
      <c r="E447" s="53"/>
    </row>
    <row r="448" spans="5:5" ht="12.75" x14ac:dyDescent="0.35">
      <c r="E448" s="53"/>
    </row>
    <row r="449" spans="5:5" ht="12.75" x14ac:dyDescent="0.35">
      <c r="E449" s="53"/>
    </row>
    <row r="450" spans="5:5" ht="12.75" x14ac:dyDescent="0.35">
      <c r="E450" s="53"/>
    </row>
    <row r="451" spans="5:5" ht="12.75" x14ac:dyDescent="0.35">
      <c r="E451" s="53"/>
    </row>
    <row r="452" spans="5:5" ht="12.75" x14ac:dyDescent="0.35">
      <c r="E452" s="53"/>
    </row>
    <row r="453" spans="5:5" ht="12.75" x14ac:dyDescent="0.35">
      <c r="E453" s="53"/>
    </row>
    <row r="454" spans="5:5" ht="12.75" x14ac:dyDescent="0.35">
      <c r="E454" s="53"/>
    </row>
    <row r="455" spans="5:5" ht="12.75" x14ac:dyDescent="0.35">
      <c r="E455" s="53"/>
    </row>
    <row r="456" spans="5:5" ht="12.75" x14ac:dyDescent="0.35">
      <c r="E456" s="53"/>
    </row>
    <row r="457" spans="5:5" ht="12.75" x14ac:dyDescent="0.35">
      <c r="E457" s="53"/>
    </row>
    <row r="458" spans="5:5" ht="12.75" x14ac:dyDescent="0.35">
      <c r="E458" s="53"/>
    </row>
    <row r="459" spans="5:5" ht="12.75" x14ac:dyDescent="0.35">
      <c r="E459" s="53"/>
    </row>
    <row r="460" spans="5:5" ht="12.75" x14ac:dyDescent="0.35">
      <c r="E460" s="53"/>
    </row>
    <row r="461" spans="5:5" ht="12.75" x14ac:dyDescent="0.35">
      <c r="E461" s="53"/>
    </row>
    <row r="462" spans="5:5" ht="12.75" x14ac:dyDescent="0.35">
      <c r="E462" s="53"/>
    </row>
    <row r="463" spans="5:5" ht="12.75" x14ac:dyDescent="0.35">
      <c r="E463" s="53"/>
    </row>
    <row r="464" spans="5:5" ht="12.75" x14ac:dyDescent="0.35">
      <c r="E464" s="53"/>
    </row>
    <row r="465" spans="5:5" ht="12.75" x14ac:dyDescent="0.35">
      <c r="E465" s="53"/>
    </row>
    <row r="466" spans="5:5" ht="12.75" x14ac:dyDescent="0.35">
      <c r="E466" s="53"/>
    </row>
    <row r="467" spans="5:5" ht="12.75" x14ac:dyDescent="0.35">
      <c r="E467" s="53"/>
    </row>
    <row r="468" spans="5:5" ht="12.75" x14ac:dyDescent="0.35">
      <c r="E468" s="53"/>
    </row>
    <row r="469" spans="5:5" ht="12.75" x14ac:dyDescent="0.35">
      <c r="E469" s="53"/>
    </row>
    <row r="470" spans="5:5" ht="12.75" x14ac:dyDescent="0.35">
      <c r="E470" s="53"/>
    </row>
    <row r="471" spans="5:5" ht="12.75" x14ac:dyDescent="0.35">
      <c r="E471" s="53"/>
    </row>
    <row r="472" spans="5:5" ht="12.75" x14ac:dyDescent="0.35">
      <c r="E472" s="53"/>
    </row>
    <row r="473" spans="5:5" ht="12.75" x14ac:dyDescent="0.35">
      <c r="E473" s="53"/>
    </row>
    <row r="474" spans="5:5" ht="12.75" x14ac:dyDescent="0.35">
      <c r="E474" s="53"/>
    </row>
    <row r="475" spans="5:5" ht="12.75" x14ac:dyDescent="0.35">
      <c r="E475" s="53"/>
    </row>
    <row r="476" spans="5:5" ht="12.75" x14ac:dyDescent="0.35">
      <c r="E476" s="53"/>
    </row>
    <row r="477" spans="5:5" ht="12.75" x14ac:dyDescent="0.35">
      <c r="E477" s="53"/>
    </row>
    <row r="478" spans="5:5" ht="12.75" x14ac:dyDescent="0.35">
      <c r="E478" s="53"/>
    </row>
    <row r="479" spans="5:5" ht="12.75" x14ac:dyDescent="0.35">
      <c r="E479" s="53"/>
    </row>
    <row r="480" spans="5:5" ht="12.75" x14ac:dyDescent="0.35">
      <c r="E480" s="53"/>
    </row>
    <row r="481" spans="5:5" ht="12.75" x14ac:dyDescent="0.35">
      <c r="E481" s="53"/>
    </row>
    <row r="482" spans="5:5" ht="12.75" x14ac:dyDescent="0.35">
      <c r="E482" s="53"/>
    </row>
    <row r="483" spans="5:5" ht="12.75" x14ac:dyDescent="0.35">
      <c r="E483" s="53"/>
    </row>
    <row r="484" spans="5:5" ht="12.75" x14ac:dyDescent="0.35">
      <c r="E484" s="53"/>
    </row>
    <row r="485" spans="5:5" ht="12.75" x14ac:dyDescent="0.35">
      <c r="E485" s="53"/>
    </row>
    <row r="486" spans="5:5" ht="12.75" x14ac:dyDescent="0.35">
      <c r="E486" s="53"/>
    </row>
    <row r="487" spans="5:5" ht="12.75" x14ac:dyDescent="0.35">
      <c r="E487" s="53"/>
    </row>
    <row r="488" spans="5:5" ht="12.75" x14ac:dyDescent="0.35">
      <c r="E488" s="53"/>
    </row>
    <row r="489" spans="5:5" ht="12.75" x14ac:dyDescent="0.35">
      <c r="E489" s="53"/>
    </row>
    <row r="490" spans="5:5" ht="12.75" x14ac:dyDescent="0.35">
      <c r="E490" s="53"/>
    </row>
    <row r="491" spans="5:5" ht="12.75" x14ac:dyDescent="0.35">
      <c r="E491" s="53"/>
    </row>
    <row r="492" spans="5:5" ht="12.75" x14ac:dyDescent="0.35">
      <c r="E492" s="53"/>
    </row>
    <row r="493" spans="5:5" ht="12.75" x14ac:dyDescent="0.35">
      <c r="E493" s="53"/>
    </row>
    <row r="494" spans="5:5" ht="12.75" x14ac:dyDescent="0.35">
      <c r="E494" s="53"/>
    </row>
    <row r="495" spans="5:5" ht="12.75" x14ac:dyDescent="0.35">
      <c r="E495" s="53"/>
    </row>
    <row r="496" spans="5:5" ht="12.75" x14ac:dyDescent="0.35">
      <c r="E496" s="53"/>
    </row>
    <row r="497" spans="5:5" ht="12.75" x14ac:dyDescent="0.35">
      <c r="E497" s="53"/>
    </row>
    <row r="498" spans="5:5" ht="12.75" x14ac:dyDescent="0.35">
      <c r="E498" s="53"/>
    </row>
    <row r="499" spans="5:5" ht="12.75" x14ac:dyDescent="0.35">
      <c r="E499" s="53"/>
    </row>
    <row r="500" spans="5:5" ht="12.75" x14ac:dyDescent="0.35">
      <c r="E500" s="53"/>
    </row>
    <row r="501" spans="5:5" ht="12.75" x14ac:dyDescent="0.35">
      <c r="E501" s="53"/>
    </row>
    <row r="502" spans="5:5" ht="12.75" x14ac:dyDescent="0.35">
      <c r="E502" s="53"/>
    </row>
    <row r="503" spans="5:5" ht="12.75" x14ac:dyDescent="0.35">
      <c r="E503" s="53"/>
    </row>
    <row r="504" spans="5:5" ht="12.75" x14ac:dyDescent="0.35">
      <c r="E504" s="53"/>
    </row>
    <row r="505" spans="5:5" ht="12.75" x14ac:dyDescent="0.35">
      <c r="E505" s="53"/>
    </row>
    <row r="506" spans="5:5" ht="12.75" x14ac:dyDescent="0.35">
      <c r="E506" s="53"/>
    </row>
    <row r="507" spans="5:5" ht="12.75" x14ac:dyDescent="0.35">
      <c r="E507" s="53"/>
    </row>
    <row r="508" spans="5:5" ht="12.75" x14ac:dyDescent="0.35">
      <c r="E508" s="53"/>
    </row>
    <row r="509" spans="5:5" ht="12.75" x14ac:dyDescent="0.35">
      <c r="E509" s="53"/>
    </row>
    <row r="510" spans="5:5" ht="12.75" x14ac:dyDescent="0.35">
      <c r="E510" s="53"/>
    </row>
    <row r="511" spans="5:5" ht="12.75" x14ac:dyDescent="0.35">
      <c r="E511" s="53"/>
    </row>
    <row r="512" spans="5:5" ht="12.75" x14ac:dyDescent="0.35">
      <c r="E512" s="53"/>
    </row>
    <row r="513" spans="5:5" ht="12.75" x14ac:dyDescent="0.35">
      <c r="E513" s="53"/>
    </row>
    <row r="514" spans="5:5" ht="12.75" x14ac:dyDescent="0.35">
      <c r="E514" s="53"/>
    </row>
    <row r="515" spans="5:5" ht="12.75" x14ac:dyDescent="0.35">
      <c r="E515" s="53"/>
    </row>
    <row r="516" spans="5:5" ht="12.75" x14ac:dyDescent="0.35">
      <c r="E516" s="53"/>
    </row>
    <row r="517" spans="5:5" ht="12.75" x14ac:dyDescent="0.35">
      <c r="E517" s="53"/>
    </row>
    <row r="518" spans="5:5" ht="12.75" x14ac:dyDescent="0.35">
      <c r="E518" s="53"/>
    </row>
    <row r="519" spans="5:5" ht="12.75" x14ac:dyDescent="0.35">
      <c r="E519" s="53"/>
    </row>
    <row r="520" spans="5:5" ht="12.75" x14ac:dyDescent="0.35">
      <c r="E520" s="53"/>
    </row>
    <row r="521" spans="5:5" ht="12.75" x14ac:dyDescent="0.35">
      <c r="E521" s="53"/>
    </row>
    <row r="522" spans="5:5" ht="12.75" x14ac:dyDescent="0.35">
      <c r="E522" s="53"/>
    </row>
    <row r="523" spans="5:5" ht="12.75" x14ac:dyDescent="0.35">
      <c r="E523" s="53"/>
    </row>
    <row r="524" spans="5:5" ht="12.75" x14ac:dyDescent="0.35">
      <c r="E524" s="53"/>
    </row>
    <row r="525" spans="5:5" ht="12.75" x14ac:dyDescent="0.35">
      <c r="E525" s="53"/>
    </row>
    <row r="526" spans="5:5" ht="12.75" x14ac:dyDescent="0.35">
      <c r="E526" s="53"/>
    </row>
    <row r="527" spans="5:5" ht="12.75" x14ac:dyDescent="0.35">
      <c r="E527" s="53"/>
    </row>
    <row r="528" spans="5:5" ht="12.75" x14ac:dyDescent="0.35">
      <c r="E528" s="53"/>
    </row>
    <row r="529" spans="5:5" ht="12.75" x14ac:dyDescent="0.35">
      <c r="E529" s="53"/>
    </row>
    <row r="530" spans="5:5" ht="12.75" x14ac:dyDescent="0.35">
      <c r="E530" s="53"/>
    </row>
    <row r="531" spans="5:5" ht="12.75" x14ac:dyDescent="0.35">
      <c r="E531" s="53"/>
    </row>
    <row r="532" spans="5:5" ht="12.75" x14ac:dyDescent="0.35">
      <c r="E532" s="53"/>
    </row>
    <row r="533" spans="5:5" ht="12.75" x14ac:dyDescent="0.35">
      <c r="E533" s="53"/>
    </row>
    <row r="534" spans="5:5" ht="12.75" x14ac:dyDescent="0.35">
      <c r="E534" s="53"/>
    </row>
    <row r="535" spans="5:5" ht="12.75" x14ac:dyDescent="0.35">
      <c r="E535" s="53"/>
    </row>
    <row r="536" spans="5:5" ht="12.75" x14ac:dyDescent="0.35">
      <c r="E536" s="53"/>
    </row>
    <row r="537" spans="5:5" ht="12.75" x14ac:dyDescent="0.35">
      <c r="E537" s="53"/>
    </row>
    <row r="538" spans="5:5" ht="12.75" x14ac:dyDescent="0.35">
      <c r="E538" s="53"/>
    </row>
    <row r="539" spans="5:5" ht="12.75" x14ac:dyDescent="0.35">
      <c r="E539" s="53"/>
    </row>
    <row r="540" spans="5:5" ht="12.75" x14ac:dyDescent="0.35">
      <c r="E540" s="53"/>
    </row>
    <row r="541" spans="5:5" ht="12.75" x14ac:dyDescent="0.35">
      <c r="E541" s="53"/>
    </row>
    <row r="542" spans="5:5" ht="12.75" x14ac:dyDescent="0.35">
      <c r="E542" s="53"/>
    </row>
    <row r="543" spans="5:5" ht="12.75" x14ac:dyDescent="0.35">
      <c r="E543" s="53"/>
    </row>
    <row r="544" spans="5:5" ht="12.75" x14ac:dyDescent="0.35">
      <c r="E544" s="53"/>
    </row>
    <row r="545" spans="5:5" ht="12.75" x14ac:dyDescent="0.35">
      <c r="E545" s="53"/>
    </row>
    <row r="546" spans="5:5" ht="12.75" x14ac:dyDescent="0.35">
      <c r="E546" s="53"/>
    </row>
    <row r="547" spans="5:5" ht="12.75" x14ac:dyDescent="0.35">
      <c r="E547" s="53"/>
    </row>
    <row r="548" spans="5:5" ht="12.75" x14ac:dyDescent="0.35">
      <c r="E548" s="53"/>
    </row>
    <row r="549" spans="5:5" ht="12.75" x14ac:dyDescent="0.35">
      <c r="E549" s="53"/>
    </row>
    <row r="550" spans="5:5" ht="12.75" x14ac:dyDescent="0.35">
      <c r="E550" s="53"/>
    </row>
    <row r="551" spans="5:5" ht="12.75" x14ac:dyDescent="0.35">
      <c r="E551" s="53"/>
    </row>
    <row r="552" spans="5:5" ht="12.75" x14ac:dyDescent="0.35">
      <c r="E552" s="53"/>
    </row>
    <row r="553" spans="5:5" ht="12.75" x14ac:dyDescent="0.35">
      <c r="E553" s="53"/>
    </row>
    <row r="554" spans="5:5" ht="12.75" x14ac:dyDescent="0.35">
      <c r="E554" s="53"/>
    </row>
    <row r="555" spans="5:5" ht="12.75" x14ac:dyDescent="0.35">
      <c r="E555" s="53"/>
    </row>
    <row r="556" spans="5:5" ht="12.75" x14ac:dyDescent="0.35">
      <c r="E556" s="53"/>
    </row>
    <row r="557" spans="5:5" ht="12.75" x14ac:dyDescent="0.35">
      <c r="E557" s="53"/>
    </row>
    <row r="558" spans="5:5" ht="12.75" x14ac:dyDescent="0.35">
      <c r="E558" s="53"/>
    </row>
    <row r="559" spans="5:5" ht="12.75" x14ac:dyDescent="0.35">
      <c r="E559" s="53"/>
    </row>
    <row r="560" spans="5:5" ht="12.75" x14ac:dyDescent="0.35">
      <c r="E560" s="53"/>
    </row>
    <row r="561" spans="5:5" ht="12.75" x14ac:dyDescent="0.35">
      <c r="E561" s="53"/>
    </row>
    <row r="562" spans="5:5" ht="12.75" x14ac:dyDescent="0.35">
      <c r="E562" s="53"/>
    </row>
    <row r="563" spans="5:5" ht="12.75" x14ac:dyDescent="0.35">
      <c r="E563" s="53"/>
    </row>
    <row r="564" spans="5:5" ht="12.75" x14ac:dyDescent="0.35">
      <c r="E564" s="53"/>
    </row>
    <row r="565" spans="5:5" ht="12.75" x14ac:dyDescent="0.35">
      <c r="E565" s="53"/>
    </row>
    <row r="566" spans="5:5" ht="12.75" x14ac:dyDescent="0.35">
      <c r="E566" s="53"/>
    </row>
    <row r="567" spans="5:5" ht="12.75" x14ac:dyDescent="0.35">
      <c r="E567" s="53"/>
    </row>
    <row r="568" spans="5:5" ht="12.75" x14ac:dyDescent="0.35">
      <c r="E568" s="53"/>
    </row>
    <row r="569" spans="5:5" ht="12.75" x14ac:dyDescent="0.35">
      <c r="E569" s="53"/>
    </row>
    <row r="570" spans="5:5" ht="12.75" x14ac:dyDescent="0.35">
      <c r="E570" s="53"/>
    </row>
    <row r="571" spans="5:5" ht="12.75" x14ac:dyDescent="0.35">
      <c r="E571" s="53"/>
    </row>
    <row r="572" spans="5:5" ht="12.75" x14ac:dyDescent="0.35">
      <c r="E572" s="53"/>
    </row>
    <row r="573" spans="5:5" ht="12.75" x14ac:dyDescent="0.35">
      <c r="E573" s="53"/>
    </row>
    <row r="574" spans="5:5" ht="12.75" x14ac:dyDescent="0.35">
      <c r="E574" s="53"/>
    </row>
    <row r="575" spans="5:5" ht="12.75" x14ac:dyDescent="0.35">
      <c r="E575" s="53"/>
    </row>
    <row r="576" spans="5:5" ht="12.75" x14ac:dyDescent="0.35">
      <c r="E576" s="53"/>
    </row>
    <row r="577" spans="5:5" ht="12.75" x14ac:dyDescent="0.35">
      <c r="E577" s="53"/>
    </row>
    <row r="578" spans="5:5" ht="12.75" x14ac:dyDescent="0.35">
      <c r="E578" s="53"/>
    </row>
    <row r="579" spans="5:5" ht="12.75" x14ac:dyDescent="0.35">
      <c r="E579" s="53"/>
    </row>
    <row r="580" spans="5:5" ht="12.75" x14ac:dyDescent="0.35">
      <c r="E580" s="53"/>
    </row>
    <row r="581" spans="5:5" ht="12.75" x14ac:dyDescent="0.35">
      <c r="E581" s="53"/>
    </row>
    <row r="582" spans="5:5" ht="12.75" x14ac:dyDescent="0.35">
      <c r="E582" s="53"/>
    </row>
    <row r="583" spans="5:5" ht="12.75" x14ac:dyDescent="0.35">
      <c r="E583" s="53"/>
    </row>
    <row r="584" spans="5:5" ht="12.75" x14ac:dyDescent="0.35">
      <c r="E584" s="53"/>
    </row>
    <row r="585" spans="5:5" ht="12.75" x14ac:dyDescent="0.35">
      <c r="E585" s="53"/>
    </row>
    <row r="586" spans="5:5" ht="12.75" x14ac:dyDescent="0.35">
      <c r="E586" s="53"/>
    </row>
    <row r="587" spans="5:5" ht="12.75" x14ac:dyDescent="0.35">
      <c r="E587" s="53"/>
    </row>
    <row r="588" spans="5:5" ht="12.75" x14ac:dyDescent="0.35">
      <c r="E588" s="53"/>
    </row>
    <row r="589" spans="5:5" ht="12.75" x14ac:dyDescent="0.35">
      <c r="E589" s="53"/>
    </row>
    <row r="590" spans="5:5" ht="12.75" x14ac:dyDescent="0.35">
      <c r="E590" s="53"/>
    </row>
    <row r="591" spans="5:5" ht="12.75" x14ac:dyDescent="0.35">
      <c r="E591" s="53"/>
    </row>
    <row r="592" spans="5:5" ht="12.75" x14ac:dyDescent="0.35">
      <c r="E592" s="53"/>
    </row>
    <row r="593" spans="5:5" ht="12.75" x14ac:dyDescent="0.35">
      <c r="E593" s="53"/>
    </row>
    <row r="594" spans="5:5" ht="12.75" x14ac:dyDescent="0.35">
      <c r="E594" s="53"/>
    </row>
    <row r="595" spans="5:5" ht="12.75" x14ac:dyDescent="0.35">
      <c r="E595" s="53"/>
    </row>
    <row r="596" spans="5:5" ht="12.75" x14ac:dyDescent="0.35">
      <c r="E596" s="53"/>
    </row>
    <row r="597" spans="5:5" ht="12.75" x14ac:dyDescent="0.35">
      <c r="E597" s="53"/>
    </row>
    <row r="598" spans="5:5" ht="12.75" x14ac:dyDescent="0.35">
      <c r="E598" s="53"/>
    </row>
    <row r="599" spans="5:5" ht="12.75" x14ac:dyDescent="0.35">
      <c r="E599" s="53"/>
    </row>
    <row r="600" spans="5:5" ht="12.75" x14ac:dyDescent="0.35">
      <c r="E600" s="53"/>
    </row>
    <row r="601" spans="5:5" ht="12.75" x14ac:dyDescent="0.35">
      <c r="E601" s="53"/>
    </row>
    <row r="602" spans="5:5" ht="12.75" x14ac:dyDescent="0.35">
      <c r="E602" s="53"/>
    </row>
    <row r="603" spans="5:5" ht="12.75" x14ac:dyDescent="0.35">
      <c r="E603" s="53"/>
    </row>
    <row r="604" spans="5:5" ht="12.75" x14ac:dyDescent="0.35">
      <c r="E604" s="53"/>
    </row>
    <row r="605" spans="5:5" ht="12.75" x14ac:dyDescent="0.35">
      <c r="E605" s="53"/>
    </row>
    <row r="606" spans="5:5" ht="12.75" x14ac:dyDescent="0.35">
      <c r="E606" s="53"/>
    </row>
    <row r="607" spans="5:5" ht="12.75" x14ac:dyDescent="0.35">
      <c r="E607" s="53"/>
    </row>
    <row r="608" spans="5:5" ht="12.75" x14ac:dyDescent="0.35">
      <c r="E608" s="53"/>
    </row>
    <row r="609" spans="5:5" ht="12.75" x14ac:dyDescent="0.35">
      <c r="E609" s="53"/>
    </row>
    <row r="610" spans="5:5" ht="12.75" x14ac:dyDescent="0.35">
      <c r="E610" s="53"/>
    </row>
    <row r="611" spans="5:5" ht="12.75" x14ac:dyDescent="0.35">
      <c r="E611" s="53"/>
    </row>
    <row r="612" spans="5:5" ht="12.75" x14ac:dyDescent="0.35">
      <c r="E612" s="53"/>
    </row>
    <row r="613" spans="5:5" ht="12.75" x14ac:dyDescent="0.35">
      <c r="E613" s="53"/>
    </row>
    <row r="614" spans="5:5" ht="12.75" x14ac:dyDescent="0.35">
      <c r="E614" s="53"/>
    </row>
    <row r="615" spans="5:5" ht="12.75" x14ac:dyDescent="0.35">
      <c r="E615" s="53"/>
    </row>
    <row r="616" spans="5:5" ht="12.75" x14ac:dyDescent="0.35">
      <c r="E616" s="53"/>
    </row>
    <row r="617" spans="5:5" ht="12.75" x14ac:dyDescent="0.35">
      <c r="E617" s="53"/>
    </row>
    <row r="618" spans="5:5" ht="12.75" x14ac:dyDescent="0.35">
      <c r="E618" s="53"/>
    </row>
    <row r="619" spans="5:5" ht="12.75" x14ac:dyDescent="0.35">
      <c r="E619" s="53"/>
    </row>
    <row r="620" spans="5:5" ht="12.75" x14ac:dyDescent="0.35">
      <c r="E620" s="53"/>
    </row>
    <row r="621" spans="5:5" ht="12.75" x14ac:dyDescent="0.35">
      <c r="E621" s="53"/>
    </row>
    <row r="622" spans="5:5" ht="12.75" x14ac:dyDescent="0.35">
      <c r="E622" s="53"/>
    </row>
    <row r="623" spans="5:5" ht="12.75" x14ac:dyDescent="0.35">
      <c r="E623" s="53"/>
    </row>
    <row r="624" spans="5:5" ht="12.75" x14ac:dyDescent="0.35">
      <c r="E624" s="53"/>
    </row>
    <row r="625" spans="5:5" ht="12.75" x14ac:dyDescent="0.35">
      <c r="E625" s="53"/>
    </row>
    <row r="626" spans="5:5" ht="12.75" x14ac:dyDescent="0.35">
      <c r="E626" s="53"/>
    </row>
    <row r="627" spans="5:5" ht="12.75" x14ac:dyDescent="0.35">
      <c r="E627" s="53"/>
    </row>
    <row r="628" spans="5:5" ht="12.75" x14ac:dyDescent="0.35">
      <c r="E628" s="53"/>
    </row>
    <row r="629" spans="5:5" ht="12.75" x14ac:dyDescent="0.35">
      <c r="E629" s="53"/>
    </row>
    <row r="630" spans="5:5" ht="12.75" x14ac:dyDescent="0.35">
      <c r="E630" s="53"/>
    </row>
    <row r="631" spans="5:5" ht="12.75" x14ac:dyDescent="0.35">
      <c r="E631" s="53"/>
    </row>
    <row r="632" spans="5:5" ht="12.75" x14ac:dyDescent="0.35">
      <c r="E632" s="53"/>
    </row>
    <row r="633" spans="5:5" ht="12.75" x14ac:dyDescent="0.35">
      <c r="E633" s="53"/>
    </row>
    <row r="634" spans="5:5" ht="12.75" x14ac:dyDescent="0.35">
      <c r="E634" s="53"/>
    </row>
    <row r="635" spans="5:5" ht="12.75" x14ac:dyDescent="0.35">
      <c r="E635" s="53"/>
    </row>
    <row r="636" spans="5:5" ht="12.75" x14ac:dyDescent="0.35">
      <c r="E636" s="53"/>
    </row>
    <row r="637" spans="5:5" ht="12.75" x14ac:dyDescent="0.35">
      <c r="E637" s="53"/>
    </row>
    <row r="638" spans="5:5" ht="12.75" x14ac:dyDescent="0.35">
      <c r="E638" s="53"/>
    </row>
    <row r="639" spans="5:5" ht="12.75" x14ac:dyDescent="0.35">
      <c r="E639" s="53"/>
    </row>
    <row r="640" spans="5:5" ht="12.75" x14ac:dyDescent="0.35">
      <c r="E640" s="53"/>
    </row>
    <row r="641" spans="5:5" ht="12.75" x14ac:dyDescent="0.35">
      <c r="E641" s="53"/>
    </row>
    <row r="642" spans="5:5" ht="12.75" x14ac:dyDescent="0.35">
      <c r="E642" s="53"/>
    </row>
    <row r="643" spans="5:5" ht="12.75" x14ac:dyDescent="0.35">
      <c r="E643" s="53"/>
    </row>
    <row r="644" spans="5:5" ht="12.75" x14ac:dyDescent="0.35">
      <c r="E644" s="53"/>
    </row>
    <row r="645" spans="5:5" ht="12.75" x14ac:dyDescent="0.35">
      <c r="E645" s="53"/>
    </row>
    <row r="646" spans="5:5" ht="12.75" x14ac:dyDescent="0.35">
      <c r="E646" s="53"/>
    </row>
    <row r="647" spans="5:5" ht="12.75" x14ac:dyDescent="0.35">
      <c r="E647" s="53"/>
    </row>
    <row r="648" spans="5:5" ht="12.75" x14ac:dyDescent="0.35">
      <c r="E648" s="53"/>
    </row>
    <row r="649" spans="5:5" ht="12.75" x14ac:dyDescent="0.35">
      <c r="E649" s="53"/>
    </row>
    <row r="650" spans="5:5" ht="12.75" x14ac:dyDescent="0.35">
      <c r="E650" s="53"/>
    </row>
    <row r="651" spans="5:5" ht="12.75" x14ac:dyDescent="0.35">
      <c r="E651" s="53"/>
    </row>
    <row r="652" spans="5:5" ht="12.75" x14ac:dyDescent="0.35">
      <c r="E652" s="53"/>
    </row>
    <row r="653" spans="5:5" ht="12.75" x14ac:dyDescent="0.35">
      <c r="E653" s="53"/>
    </row>
    <row r="654" spans="5:5" ht="12.75" x14ac:dyDescent="0.35">
      <c r="E654" s="53"/>
    </row>
    <row r="655" spans="5:5" ht="12.75" x14ac:dyDescent="0.35">
      <c r="E655" s="53"/>
    </row>
    <row r="656" spans="5:5" ht="12.75" x14ac:dyDescent="0.35">
      <c r="E656" s="53"/>
    </row>
    <row r="657" spans="5:5" ht="12.75" x14ac:dyDescent="0.35">
      <c r="E657" s="53"/>
    </row>
    <row r="658" spans="5:5" ht="12.75" x14ac:dyDescent="0.35">
      <c r="E658" s="53"/>
    </row>
    <row r="659" spans="5:5" ht="12.75" x14ac:dyDescent="0.35">
      <c r="E659" s="53"/>
    </row>
    <row r="660" spans="5:5" ht="12.75" x14ac:dyDescent="0.35">
      <c r="E660" s="53"/>
    </row>
    <row r="661" spans="5:5" ht="12.75" x14ac:dyDescent="0.35">
      <c r="E661" s="53"/>
    </row>
    <row r="662" spans="5:5" ht="12.75" x14ac:dyDescent="0.35">
      <c r="E662" s="53"/>
    </row>
    <row r="663" spans="5:5" ht="12.75" x14ac:dyDescent="0.35">
      <c r="E663" s="53"/>
    </row>
    <row r="664" spans="5:5" ht="12.75" x14ac:dyDescent="0.35">
      <c r="E664" s="53"/>
    </row>
    <row r="665" spans="5:5" ht="12.75" x14ac:dyDescent="0.35">
      <c r="E665" s="53"/>
    </row>
    <row r="666" spans="5:5" ht="12.75" x14ac:dyDescent="0.35">
      <c r="E666" s="53"/>
    </row>
    <row r="667" spans="5:5" ht="12.75" x14ac:dyDescent="0.35">
      <c r="E667" s="53"/>
    </row>
    <row r="668" spans="5:5" ht="12.75" x14ac:dyDescent="0.35">
      <c r="E668" s="53"/>
    </row>
    <row r="669" spans="5:5" ht="12.75" x14ac:dyDescent="0.35">
      <c r="E669" s="53"/>
    </row>
    <row r="670" spans="5:5" ht="12.75" x14ac:dyDescent="0.35">
      <c r="E670" s="53"/>
    </row>
    <row r="671" spans="5:5" ht="12.75" x14ac:dyDescent="0.35">
      <c r="E671" s="53"/>
    </row>
    <row r="672" spans="5:5" ht="12.75" x14ac:dyDescent="0.35">
      <c r="E672" s="53"/>
    </row>
    <row r="673" spans="5:5" ht="12.75" x14ac:dyDescent="0.35">
      <c r="E673" s="53"/>
    </row>
    <row r="674" spans="5:5" ht="12.75" x14ac:dyDescent="0.35">
      <c r="E674" s="53"/>
    </row>
    <row r="675" spans="5:5" ht="12.75" x14ac:dyDescent="0.35">
      <c r="E675" s="53"/>
    </row>
    <row r="676" spans="5:5" ht="12.75" x14ac:dyDescent="0.35">
      <c r="E676" s="53"/>
    </row>
    <row r="677" spans="5:5" ht="12.75" x14ac:dyDescent="0.35">
      <c r="E677" s="53"/>
    </row>
    <row r="678" spans="5:5" ht="12.75" x14ac:dyDescent="0.35">
      <c r="E678" s="53"/>
    </row>
    <row r="679" spans="5:5" ht="12.75" x14ac:dyDescent="0.35">
      <c r="E679" s="53"/>
    </row>
    <row r="680" spans="5:5" ht="12.75" x14ac:dyDescent="0.35">
      <c r="E680" s="53"/>
    </row>
    <row r="681" spans="5:5" ht="12.75" x14ac:dyDescent="0.35">
      <c r="E681" s="53"/>
    </row>
    <row r="682" spans="5:5" ht="12.75" x14ac:dyDescent="0.35">
      <c r="E682" s="53"/>
    </row>
    <row r="683" spans="5:5" ht="12.75" x14ac:dyDescent="0.35">
      <c r="E683" s="53"/>
    </row>
    <row r="684" spans="5:5" ht="12.75" x14ac:dyDescent="0.35">
      <c r="E684" s="53"/>
    </row>
    <row r="685" spans="5:5" ht="12.75" x14ac:dyDescent="0.35">
      <c r="E685" s="53"/>
    </row>
    <row r="686" spans="5:5" ht="12.75" x14ac:dyDescent="0.35">
      <c r="E686" s="53"/>
    </row>
    <row r="687" spans="5:5" ht="12.75" x14ac:dyDescent="0.35">
      <c r="E687" s="53"/>
    </row>
    <row r="688" spans="5:5" ht="12.75" x14ac:dyDescent="0.35">
      <c r="E688" s="53"/>
    </row>
    <row r="689" spans="5:5" ht="12.75" x14ac:dyDescent="0.35">
      <c r="E689" s="53"/>
    </row>
    <row r="690" spans="5:5" ht="12.75" x14ac:dyDescent="0.35">
      <c r="E690" s="53"/>
    </row>
    <row r="691" spans="5:5" ht="12.75" x14ac:dyDescent="0.35">
      <c r="E691" s="53"/>
    </row>
    <row r="692" spans="5:5" ht="12.75" x14ac:dyDescent="0.35">
      <c r="E692" s="53"/>
    </row>
    <row r="693" spans="5:5" ht="12.75" x14ac:dyDescent="0.35">
      <c r="E693" s="53"/>
    </row>
    <row r="694" spans="5:5" ht="12.75" x14ac:dyDescent="0.35">
      <c r="E694" s="53"/>
    </row>
    <row r="695" spans="5:5" ht="12.75" x14ac:dyDescent="0.35">
      <c r="E695" s="53"/>
    </row>
    <row r="696" spans="5:5" ht="12.75" x14ac:dyDescent="0.35">
      <c r="E696" s="53"/>
    </row>
    <row r="697" spans="5:5" ht="12.75" x14ac:dyDescent="0.35">
      <c r="E697" s="53"/>
    </row>
    <row r="698" spans="5:5" ht="12.75" x14ac:dyDescent="0.35">
      <c r="E698" s="53"/>
    </row>
    <row r="699" spans="5:5" ht="12.75" x14ac:dyDescent="0.35">
      <c r="E699" s="53"/>
    </row>
    <row r="700" spans="5:5" ht="12.75" x14ac:dyDescent="0.35">
      <c r="E700" s="53"/>
    </row>
    <row r="701" spans="5:5" ht="12.75" x14ac:dyDescent="0.35">
      <c r="E701" s="53"/>
    </row>
    <row r="702" spans="5:5" ht="12.75" x14ac:dyDescent="0.35">
      <c r="E702" s="53"/>
    </row>
    <row r="703" spans="5:5" ht="12.75" x14ac:dyDescent="0.35">
      <c r="E703" s="53"/>
    </row>
    <row r="704" spans="5:5" ht="12.75" x14ac:dyDescent="0.35">
      <c r="E704" s="53"/>
    </row>
    <row r="705" spans="5:5" ht="12.75" x14ac:dyDescent="0.35">
      <c r="E705" s="53"/>
    </row>
    <row r="706" spans="5:5" ht="12.75" x14ac:dyDescent="0.35">
      <c r="E706" s="53"/>
    </row>
    <row r="707" spans="5:5" ht="12.75" x14ac:dyDescent="0.35">
      <c r="E707" s="53"/>
    </row>
    <row r="708" spans="5:5" ht="12.75" x14ac:dyDescent="0.35">
      <c r="E708" s="53"/>
    </row>
    <row r="709" spans="5:5" ht="12.75" x14ac:dyDescent="0.35">
      <c r="E709" s="53"/>
    </row>
    <row r="710" spans="5:5" ht="12.75" x14ac:dyDescent="0.35">
      <c r="E710" s="53"/>
    </row>
    <row r="711" spans="5:5" ht="12.75" x14ac:dyDescent="0.35">
      <c r="E711" s="53"/>
    </row>
    <row r="712" spans="5:5" ht="12.75" x14ac:dyDescent="0.35">
      <c r="E712" s="53"/>
    </row>
    <row r="713" spans="5:5" ht="12.75" x14ac:dyDescent="0.35">
      <c r="E713" s="53"/>
    </row>
    <row r="714" spans="5:5" ht="12.75" x14ac:dyDescent="0.35">
      <c r="E714" s="53"/>
    </row>
    <row r="715" spans="5:5" ht="12.75" x14ac:dyDescent="0.35">
      <c r="E715" s="53"/>
    </row>
    <row r="716" spans="5:5" ht="12.75" x14ac:dyDescent="0.35">
      <c r="E716" s="53"/>
    </row>
    <row r="717" spans="5:5" ht="12.75" x14ac:dyDescent="0.35">
      <c r="E717" s="53"/>
    </row>
    <row r="718" spans="5:5" ht="12.75" x14ac:dyDescent="0.35">
      <c r="E718" s="53"/>
    </row>
    <row r="719" spans="5:5" ht="12.75" x14ac:dyDescent="0.35">
      <c r="E719" s="53"/>
    </row>
    <row r="720" spans="5:5" ht="12.75" x14ac:dyDescent="0.35">
      <c r="E720" s="53"/>
    </row>
    <row r="721" spans="5:5" ht="12.75" x14ac:dyDescent="0.35">
      <c r="E721" s="53"/>
    </row>
    <row r="722" spans="5:5" ht="12.75" x14ac:dyDescent="0.35">
      <c r="E722" s="53"/>
    </row>
    <row r="723" spans="5:5" ht="12.75" x14ac:dyDescent="0.35">
      <c r="E723" s="53"/>
    </row>
    <row r="724" spans="5:5" ht="12.75" x14ac:dyDescent="0.35">
      <c r="E724" s="53"/>
    </row>
    <row r="725" spans="5:5" ht="12.75" x14ac:dyDescent="0.35">
      <c r="E725" s="53"/>
    </row>
    <row r="726" spans="5:5" ht="12.75" x14ac:dyDescent="0.35">
      <c r="E726" s="53"/>
    </row>
    <row r="727" spans="5:5" ht="12.75" x14ac:dyDescent="0.35">
      <c r="E727" s="53"/>
    </row>
    <row r="728" spans="5:5" ht="12.75" x14ac:dyDescent="0.35">
      <c r="E728" s="53"/>
    </row>
    <row r="729" spans="5:5" ht="12.75" x14ac:dyDescent="0.35">
      <c r="E729" s="53"/>
    </row>
    <row r="730" spans="5:5" ht="12.75" x14ac:dyDescent="0.35">
      <c r="E730" s="53"/>
    </row>
    <row r="731" spans="5:5" ht="12.75" x14ac:dyDescent="0.35">
      <c r="E731" s="53"/>
    </row>
    <row r="732" spans="5:5" ht="12.75" x14ac:dyDescent="0.35">
      <c r="E732" s="53"/>
    </row>
    <row r="733" spans="5:5" ht="12.75" x14ac:dyDescent="0.35">
      <c r="E733" s="53"/>
    </row>
    <row r="734" spans="5:5" ht="12.75" x14ac:dyDescent="0.35">
      <c r="E734" s="53"/>
    </row>
    <row r="735" spans="5:5" ht="12.75" x14ac:dyDescent="0.35">
      <c r="E735" s="53"/>
    </row>
    <row r="736" spans="5:5" ht="12.75" x14ac:dyDescent="0.35">
      <c r="E736" s="53"/>
    </row>
    <row r="737" spans="5:5" ht="12.75" x14ac:dyDescent="0.35">
      <c r="E737" s="53"/>
    </row>
    <row r="738" spans="5:5" ht="12.75" x14ac:dyDescent="0.35">
      <c r="E738" s="53"/>
    </row>
    <row r="739" spans="5:5" ht="12.75" x14ac:dyDescent="0.35">
      <c r="E739" s="53"/>
    </row>
    <row r="740" spans="5:5" ht="12.75" x14ac:dyDescent="0.35">
      <c r="E740" s="53"/>
    </row>
    <row r="741" spans="5:5" ht="12.75" x14ac:dyDescent="0.35">
      <c r="E741" s="53"/>
    </row>
    <row r="742" spans="5:5" ht="12.75" x14ac:dyDescent="0.35">
      <c r="E742" s="53"/>
    </row>
    <row r="743" spans="5:5" ht="12.75" x14ac:dyDescent="0.35">
      <c r="E743" s="53"/>
    </row>
    <row r="744" spans="5:5" ht="12.75" x14ac:dyDescent="0.35">
      <c r="E744" s="53"/>
    </row>
    <row r="745" spans="5:5" ht="12.75" x14ac:dyDescent="0.35">
      <c r="E745" s="53"/>
    </row>
    <row r="746" spans="5:5" ht="12.75" x14ac:dyDescent="0.35">
      <c r="E746" s="53"/>
    </row>
    <row r="747" spans="5:5" ht="12.75" x14ac:dyDescent="0.35">
      <c r="E747" s="53"/>
    </row>
    <row r="748" spans="5:5" ht="12.75" x14ac:dyDescent="0.35">
      <c r="E748" s="53"/>
    </row>
    <row r="749" spans="5:5" ht="12.75" x14ac:dyDescent="0.35">
      <c r="E749" s="53"/>
    </row>
    <row r="750" spans="5:5" ht="12.75" x14ac:dyDescent="0.35">
      <c r="E750" s="53"/>
    </row>
    <row r="751" spans="5:5" ht="12.75" x14ac:dyDescent="0.35">
      <c r="E751" s="53"/>
    </row>
    <row r="752" spans="5:5" ht="12.75" x14ac:dyDescent="0.35">
      <c r="E752" s="53"/>
    </row>
    <row r="753" spans="5:5" ht="12.75" x14ac:dyDescent="0.35">
      <c r="E753" s="53"/>
    </row>
    <row r="754" spans="5:5" ht="12.75" x14ac:dyDescent="0.35">
      <c r="E754" s="53"/>
    </row>
    <row r="755" spans="5:5" ht="12.75" x14ac:dyDescent="0.35">
      <c r="E755" s="53"/>
    </row>
    <row r="756" spans="5:5" ht="12.75" x14ac:dyDescent="0.35">
      <c r="E756" s="53"/>
    </row>
    <row r="757" spans="5:5" ht="12.75" x14ac:dyDescent="0.35">
      <c r="E757" s="53"/>
    </row>
    <row r="758" spans="5:5" ht="12.75" x14ac:dyDescent="0.35">
      <c r="E758" s="53"/>
    </row>
    <row r="759" spans="5:5" ht="12.75" x14ac:dyDescent="0.35">
      <c r="E759" s="53"/>
    </row>
    <row r="760" spans="5:5" ht="12.75" x14ac:dyDescent="0.35">
      <c r="E760" s="53"/>
    </row>
    <row r="761" spans="5:5" ht="12.75" x14ac:dyDescent="0.35">
      <c r="E761" s="53"/>
    </row>
    <row r="762" spans="5:5" ht="12.75" x14ac:dyDescent="0.35">
      <c r="E762" s="53"/>
    </row>
    <row r="763" spans="5:5" ht="12.75" x14ac:dyDescent="0.35">
      <c r="E763" s="53"/>
    </row>
    <row r="764" spans="5:5" ht="12.75" x14ac:dyDescent="0.35">
      <c r="E764" s="53"/>
    </row>
    <row r="765" spans="5:5" ht="12.75" x14ac:dyDescent="0.35">
      <c r="E765" s="53"/>
    </row>
    <row r="766" spans="5:5" ht="12.75" x14ac:dyDescent="0.35">
      <c r="E766" s="53"/>
    </row>
    <row r="767" spans="5:5" ht="12.75" x14ac:dyDescent="0.35">
      <c r="E767" s="53"/>
    </row>
    <row r="768" spans="5:5" ht="12.75" x14ac:dyDescent="0.35">
      <c r="E768" s="53"/>
    </row>
    <row r="769" spans="5:5" ht="12.75" x14ac:dyDescent="0.35">
      <c r="E769" s="53"/>
    </row>
    <row r="770" spans="5:5" ht="12.75" x14ac:dyDescent="0.35">
      <c r="E770" s="53"/>
    </row>
    <row r="771" spans="5:5" ht="12.75" x14ac:dyDescent="0.35">
      <c r="E771" s="53"/>
    </row>
    <row r="772" spans="5:5" ht="12.75" x14ac:dyDescent="0.35">
      <c r="E772" s="53"/>
    </row>
    <row r="773" spans="5:5" ht="12.75" x14ac:dyDescent="0.35">
      <c r="E773" s="53"/>
    </row>
    <row r="774" spans="5:5" ht="12.75" x14ac:dyDescent="0.35">
      <c r="E774" s="53"/>
    </row>
    <row r="775" spans="5:5" ht="12.75" x14ac:dyDescent="0.35">
      <c r="E775" s="53"/>
    </row>
    <row r="776" spans="5:5" ht="12.75" x14ac:dyDescent="0.35">
      <c r="E776" s="53"/>
    </row>
    <row r="777" spans="5:5" ht="12.75" x14ac:dyDescent="0.35">
      <c r="E777" s="53"/>
    </row>
    <row r="778" spans="5:5" ht="12.75" x14ac:dyDescent="0.35">
      <c r="E778" s="53"/>
    </row>
    <row r="779" spans="5:5" ht="12.75" x14ac:dyDescent="0.35">
      <c r="E779" s="53"/>
    </row>
    <row r="780" spans="5:5" ht="12.75" x14ac:dyDescent="0.35">
      <c r="E780" s="53"/>
    </row>
    <row r="781" spans="5:5" ht="12.75" x14ac:dyDescent="0.35">
      <c r="E781" s="53"/>
    </row>
    <row r="782" spans="5:5" ht="12.75" x14ac:dyDescent="0.35">
      <c r="E782" s="53"/>
    </row>
    <row r="783" spans="5:5" ht="12.75" x14ac:dyDescent="0.35">
      <c r="E783" s="53"/>
    </row>
    <row r="784" spans="5:5" ht="12.75" x14ac:dyDescent="0.35">
      <c r="E784" s="53"/>
    </row>
    <row r="785" spans="5:5" ht="12.75" x14ac:dyDescent="0.35">
      <c r="E785" s="53"/>
    </row>
    <row r="786" spans="5:5" ht="12.75" x14ac:dyDescent="0.35">
      <c r="E786" s="53"/>
    </row>
    <row r="787" spans="5:5" ht="12.75" x14ac:dyDescent="0.35">
      <c r="E787" s="53"/>
    </row>
    <row r="788" spans="5:5" ht="12.75" x14ac:dyDescent="0.35">
      <c r="E788" s="53"/>
    </row>
    <row r="789" spans="5:5" ht="12.75" x14ac:dyDescent="0.35">
      <c r="E789" s="53"/>
    </row>
    <row r="790" spans="5:5" ht="12.75" x14ac:dyDescent="0.35">
      <c r="E790" s="53"/>
    </row>
    <row r="791" spans="5:5" ht="12.75" x14ac:dyDescent="0.35">
      <c r="E791" s="53"/>
    </row>
    <row r="792" spans="5:5" ht="12.75" x14ac:dyDescent="0.35">
      <c r="E792" s="53"/>
    </row>
    <row r="793" spans="5:5" ht="12.75" x14ac:dyDescent="0.35">
      <c r="E793" s="53"/>
    </row>
    <row r="794" spans="5:5" ht="12.75" x14ac:dyDescent="0.35">
      <c r="E794" s="53"/>
    </row>
    <row r="795" spans="5:5" ht="12.75" x14ac:dyDescent="0.35">
      <c r="E795" s="53"/>
    </row>
    <row r="796" spans="5:5" ht="12.75" x14ac:dyDescent="0.35">
      <c r="E796" s="53"/>
    </row>
    <row r="797" spans="5:5" ht="12.75" x14ac:dyDescent="0.35">
      <c r="E797" s="53"/>
    </row>
    <row r="798" spans="5:5" ht="12.75" x14ac:dyDescent="0.35">
      <c r="E798" s="53"/>
    </row>
    <row r="799" spans="5:5" ht="12.75" x14ac:dyDescent="0.35">
      <c r="E799" s="53"/>
    </row>
    <row r="800" spans="5:5" ht="12.75" x14ac:dyDescent="0.35">
      <c r="E800" s="53"/>
    </row>
    <row r="801" spans="5:5" ht="12.75" x14ac:dyDescent="0.35">
      <c r="E801" s="53"/>
    </row>
    <row r="802" spans="5:5" ht="12.75" x14ac:dyDescent="0.35">
      <c r="E802" s="53"/>
    </row>
    <row r="803" spans="5:5" ht="12.75" x14ac:dyDescent="0.35">
      <c r="E803" s="53"/>
    </row>
    <row r="804" spans="5:5" ht="12.75" x14ac:dyDescent="0.35">
      <c r="E804" s="53"/>
    </row>
    <row r="805" spans="5:5" ht="12.75" x14ac:dyDescent="0.35">
      <c r="E805" s="53"/>
    </row>
    <row r="806" spans="5:5" ht="12.75" x14ac:dyDescent="0.35">
      <c r="E806" s="53"/>
    </row>
    <row r="807" spans="5:5" ht="12.75" x14ac:dyDescent="0.35">
      <c r="E807" s="53"/>
    </row>
    <row r="808" spans="5:5" ht="12.75" x14ac:dyDescent="0.35">
      <c r="E808" s="53"/>
    </row>
    <row r="809" spans="5:5" ht="12.75" x14ac:dyDescent="0.35">
      <c r="E809" s="53"/>
    </row>
    <row r="810" spans="5:5" ht="12.75" x14ac:dyDescent="0.35">
      <c r="E810" s="53"/>
    </row>
    <row r="811" spans="5:5" ht="12.75" x14ac:dyDescent="0.35">
      <c r="E811" s="53"/>
    </row>
    <row r="812" spans="5:5" ht="12.75" x14ac:dyDescent="0.35">
      <c r="E812" s="53"/>
    </row>
    <row r="813" spans="5:5" ht="12.75" x14ac:dyDescent="0.35">
      <c r="E813" s="53"/>
    </row>
    <row r="814" spans="5:5" ht="12.75" x14ac:dyDescent="0.35">
      <c r="E814" s="53"/>
    </row>
    <row r="815" spans="5:5" ht="12.75" x14ac:dyDescent="0.35">
      <c r="E815" s="53"/>
    </row>
    <row r="816" spans="5:5" ht="12.75" x14ac:dyDescent="0.35">
      <c r="E816" s="53"/>
    </row>
    <row r="817" spans="5:5" ht="12.75" x14ac:dyDescent="0.35">
      <c r="E817" s="53"/>
    </row>
    <row r="818" spans="5:5" ht="12.75" x14ac:dyDescent="0.35">
      <c r="E818" s="53"/>
    </row>
    <row r="819" spans="5:5" ht="12.75" x14ac:dyDescent="0.35">
      <c r="E819" s="53"/>
    </row>
    <row r="820" spans="5:5" ht="12.75" x14ac:dyDescent="0.35">
      <c r="E820" s="53"/>
    </row>
    <row r="821" spans="5:5" ht="12.75" x14ac:dyDescent="0.35">
      <c r="E821" s="53"/>
    </row>
    <row r="822" spans="5:5" ht="12.75" x14ac:dyDescent="0.35">
      <c r="E822" s="53"/>
    </row>
    <row r="823" spans="5:5" ht="12.75" x14ac:dyDescent="0.35">
      <c r="E823" s="53"/>
    </row>
    <row r="824" spans="5:5" ht="12.75" x14ac:dyDescent="0.35">
      <c r="E824" s="53"/>
    </row>
    <row r="825" spans="5:5" ht="12.75" x14ac:dyDescent="0.35">
      <c r="E825" s="53"/>
    </row>
    <row r="826" spans="5:5" ht="12.75" x14ac:dyDescent="0.35">
      <c r="E826" s="53"/>
    </row>
    <row r="827" spans="5:5" ht="12.75" x14ac:dyDescent="0.35">
      <c r="E827" s="53"/>
    </row>
    <row r="828" spans="5:5" ht="12.75" x14ac:dyDescent="0.35">
      <c r="E828" s="53"/>
    </row>
    <row r="829" spans="5:5" ht="12.75" x14ac:dyDescent="0.35">
      <c r="E829" s="53"/>
    </row>
    <row r="830" spans="5:5" ht="12.75" x14ac:dyDescent="0.35">
      <c r="E830" s="53"/>
    </row>
    <row r="831" spans="5:5" ht="12.75" x14ac:dyDescent="0.35">
      <c r="E831" s="53"/>
    </row>
    <row r="832" spans="5:5" ht="12.75" x14ac:dyDescent="0.35">
      <c r="E832" s="53"/>
    </row>
    <row r="833" spans="5:5" ht="12.75" x14ac:dyDescent="0.35">
      <c r="E833" s="53"/>
    </row>
    <row r="834" spans="5:5" ht="12.75" x14ac:dyDescent="0.35">
      <c r="E834" s="53"/>
    </row>
    <row r="835" spans="5:5" ht="12.75" x14ac:dyDescent="0.35">
      <c r="E835" s="53"/>
    </row>
    <row r="836" spans="5:5" ht="12.75" x14ac:dyDescent="0.35">
      <c r="E836" s="53"/>
    </row>
    <row r="837" spans="5:5" ht="12.75" x14ac:dyDescent="0.35">
      <c r="E837" s="53"/>
    </row>
    <row r="838" spans="5:5" ht="12.75" x14ac:dyDescent="0.35">
      <c r="E838" s="53"/>
    </row>
    <row r="839" spans="5:5" ht="12.75" x14ac:dyDescent="0.35">
      <c r="E839" s="53"/>
    </row>
    <row r="840" spans="5:5" ht="12.75" x14ac:dyDescent="0.35">
      <c r="E840" s="53"/>
    </row>
    <row r="841" spans="5:5" ht="12.75" x14ac:dyDescent="0.35">
      <c r="E841" s="53"/>
    </row>
    <row r="842" spans="5:5" ht="12.75" x14ac:dyDescent="0.35">
      <c r="E842" s="53"/>
    </row>
    <row r="843" spans="5:5" ht="12.75" x14ac:dyDescent="0.35">
      <c r="E843" s="53"/>
    </row>
    <row r="844" spans="5:5" ht="12.75" x14ac:dyDescent="0.35">
      <c r="E844" s="53"/>
    </row>
    <row r="845" spans="5:5" ht="12.75" x14ac:dyDescent="0.35">
      <c r="E845" s="53"/>
    </row>
    <row r="846" spans="5:5" ht="12.75" x14ac:dyDescent="0.35">
      <c r="E846" s="53"/>
    </row>
    <row r="847" spans="5:5" ht="12.75" x14ac:dyDescent="0.35">
      <c r="E847" s="53"/>
    </row>
    <row r="848" spans="5:5" ht="12.75" x14ac:dyDescent="0.35">
      <c r="E848" s="53"/>
    </row>
    <row r="849" spans="5:5" ht="12.75" x14ac:dyDescent="0.35">
      <c r="E849" s="53"/>
    </row>
    <row r="850" spans="5:5" ht="12.75" x14ac:dyDescent="0.35">
      <c r="E850" s="53"/>
    </row>
    <row r="851" spans="5:5" ht="12.75" x14ac:dyDescent="0.35">
      <c r="E851" s="53"/>
    </row>
    <row r="852" spans="5:5" ht="12.75" x14ac:dyDescent="0.35">
      <c r="E852" s="53"/>
    </row>
    <row r="853" spans="5:5" ht="12.75" x14ac:dyDescent="0.35">
      <c r="E853" s="53"/>
    </row>
    <row r="854" spans="5:5" ht="12.75" x14ac:dyDescent="0.35">
      <c r="E854" s="53"/>
    </row>
    <row r="855" spans="5:5" ht="12.75" x14ac:dyDescent="0.35">
      <c r="E855" s="53"/>
    </row>
    <row r="856" spans="5:5" ht="12.75" x14ac:dyDescent="0.35">
      <c r="E856" s="53"/>
    </row>
    <row r="857" spans="5:5" ht="12.75" x14ac:dyDescent="0.35">
      <c r="E857" s="53"/>
    </row>
    <row r="858" spans="5:5" ht="12.75" x14ac:dyDescent="0.35">
      <c r="E858" s="53"/>
    </row>
    <row r="859" spans="5:5" ht="12.75" x14ac:dyDescent="0.35">
      <c r="E859" s="53"/>
    </row>
    <row r="860" spans="5:5" ht="12.75" x14ac:dyDescent="0.35">
      <c r="E860" s="53"/>
    </row>
    <row r="861" spans="5:5" ht="12.75" x14ac:dyDescent="0.35">
      <c r="E861" s="53"/>
    </row>
    <row r="862" spans="5:5" ht="12.75" x14ac:dyDescent="0.35">
      <c r="E862" s="53"/>
    </row>
    <row r="863" spans="5:5" ht="12.75" x14ac:dyDescent="0.35">
      <c r="E863" s="53"/>
    </row>
    <row r="864" spans="5:5" ht="12.75" x14ac:dyDescent="0.35">
      <c r="E864" s="53"/>
    </row>
    <row r="865" spans="5:5" ht="12.75" x14ac:dyDescent="0.35">
      <c r="E865" s="53"/>
    </row>
    <row r="866" spans="5:5" ht="12.75" x14ac:dyDescent="0.35">
      <c r="E866" s="53"/>
    </row>
    <row r="867" spans="5:5" ht="12.75" x14ac:dyDescent="0.35">
      <c r="E867" s="53"/>
    </row>
    <row r="868" spans="5:5" ht="12.75" x14ac:dyDescent="0.35">
      <c r="E868" s="53"/>
    </row>
    <row r="869" spans="5:5" ht="12.75" x14ac:dyDescent="0.35">
      <c r="E869" s="53"/>
    </row>
    <row r="870" spans="5:5" ht="12.75" x14ac:dyDescent="0.35">
      <c r="E870" s="53"/>
    </row>
    <row r="871" spans="5:5" ht="12.75" x14ac:dyDescent="0.35">
      <c r="E871" s="53"/>
    </row>
    <row r="872" spans="5:5" ht="12.75" x14ac:dyDescent="0.35">
      <c r="E872" s="53"/>
    </row>
    <row r="873" spans="5:5" ht="12.75" x14ac:dyDescent="0.35">
      <c r="E873" s="53"/>
    </row>
    <row r="874" spans="5:5" ht="12.75" x14ac:dyDescent="0.35">
      <c r="E874" s="53"/>
    </row>
    <row r="875" spans="5:5" ht="12.75" x14ac:dyDescent="0.35">
      <c r="E875" s="53"/>
    </row>
    <row r="876" spans="5:5" ht="12.75" x14ac:dyDescent="0.35">
      <c r="E876" s="53"/>
    </row>
    <row r="877" spans="5:5" ht="12.75" x14ac:dyDescent="0.35">
      <c r="E877" s="53"/>
    </row>
    <row r="878" spans="5:5" ht="12.75" x14ac:dyDescent="0.35">
      <c r="E878" s="53"/>
    </row>
    <row r="879" spans="5:5" ht="12.75" x14ac:dyDescent="0.35">
      <c r="E879" s="53"/>
    </row>
    <row r="880" spans="5:5" ht="12.75" x14ac:dyDescent="0.35">
      <c r="E880" s="53"/>
    </row>
    <row r="881" spans="5:5" ht="12.75" x14ac:dyDescent="0.35">
      <c r="E881" s="53"/>
    </row>
    <row r="882" spans="5:5" ht="12.75" x14ac:dyDescent="0.35">
      <c r="E882" s="53"/>
    </row>
    <row r="883" spans="5:5" ht="12.75" x14ac:dyDescent="0.35">
      <c r="E883" s="53"/>
    </row>
    <row r="884" spans="5:5" ht="12.75" x14ac:dyDescent="0.35">
      <c r="E884" s="53"/>
    </row>
    <row r="885" spans="5:5" ht="12.75" x14ac:dyDescent="0.35">
      <c r="E885" s="53"/>
    </row>
    <row r="886" spans="5:5" ht="12.75" x14ac:dyDescent="0.35">
      <c r="E886" s="53"/>
    </row>
    <row r="887" spans="5:5" ht="12.75" x14ac:dyDescent="0.35">
      <c r="E887" s="53"/>
    </row>
    <row r="888" spans="5:5" ht="12.75" x14ac:dyDescent="0.35">
      <c r="E888" s="53"/>
    </row>
    <row r="889" spans="5:5" ht="12.75" x14ac:dyDescent="0.35">
      <c r="E889" s="53"/>
    </row>
    <row r="890" spans="5:5" ht="12.75" x14ac:dyDescent="0.35">
      <c r="E890" s="53"/>
    </row>
    <row r="891" spans="5:5" ht="12.75" x14ac:dyDescent="0.35">
      <c r="E891" s="53"/>
    </row>
    <row r="892" spans="5:5" ht="12.75" x14ac:dyDescent="0.35">
      <c r="E892" s="53"/>
    </row>
    <row r="893" spans="5:5" ht="12.75" x14ac:dyDescent="0.35">
      <c r="E893" s="53"/>
    </row>
    <row r="894" spans="5:5" ht="12.75" x14ac:dyDescent="0.35">
      <c r="E894" s="53"/>
    </row>
    <row r="895" spans="5:5" ht="12.75" x14ac:dyDescent="0.35">
      <c r="E895" s="53"/>
    </row>
    <row r="896" spans="5:5" ht="12.75" x14ac:dyDescent="0.35">
      <c r="E896" s="53"/>
    </row>
    <row r="897" spans="5:5" ht="12.75" x14ac:dyDescent="0.35">
      <c r="E897" s="53"/>
    </row>
    <row r="898" spans="5:5" ht="12.75" x14ac:dyDescent="0.35">
      <c r="E898" s="53"/>
    </row>
    <row r="899" spans="5:5" ht="12.75" x14ac:dyDescent="0.35">
      <c r="E899" s="53"/>
    </row>
    <row r="900" spans="5:5" ht="12.75" x14ac:dyDescent="0.35">
      <c r="E900" s="53"/>
    </row>
    <row r="901" spans="5:5" ht="12.75" x14ac:dyDescent="0.35">
      <c r="E901" s="53"/>
    </row>
    <row r="902" spans="5:5" ht="12.75" x14ac:dyDescent="0.35">
      <c r="E902" s="53"/>
    </row>
    <row r="903" spans="5:5" ht="12.75" x14ac:dyDescent="0.35">
      <c r="E903" s="53"/>
    </row>
    <row r="904" spans="5:5" ht="12.75" x14ac:dyDescent="0.35">
      <c r="E904" s="53"/>
    </row>
    <row r="905" spans="5:5" ht="12.75" x14ac:dyDescent="0.35">
      <c r="E905" s="53"/>
    </row>
    <row r="906" spans="5:5" ht="12.75" x14ac:dyDescent="0.35">
      <c r="E906" s="53"/>
    </row>
    <row r="907" spans="5:5" ht="12.75" x14ac:dyDescent="0.35">
      <c r="E907" s="53"/>
    </row>
    <row r="908" spans="5:5" ht="12.75" x14ac:dyDescent="0.35">
      <c r="E908" s="53"/>
    </row>
    <row r="909" spans="5:5" ht="12.75" x14ac:dyDescent="0.35">
      <c r="E909" s="53"/>
    </row>
    <row r="910" spans="5:5" ht="12.75" x14ac:dyDescent="0.35">
      <c r="E910" s="53"/>
    </row>
    <row r="911" spans="5:5" ht="12.75" x14ac:dyDescent="0.35">
      <c r="E911" s="53"/>
    </row>
    <row r="912" spans="5:5" ht="12.75" x14ac:dyDescent="0.35">
      <c r="E912" s="53"/>
    </row>
    <row r="913" spans="5:5" ht="12.75" x14ac:dyDescent="0.35">
      <c r="E913" s="53"/>
    </row>
    <row r="914" spans="5:5" ht="12.75" x14ac:dyDescent="0.35">
      <c r="E914" s="53"/>
    </row>
    <row r="915" spans="5:5" ht="12.75" x14ac:dyDescent="0.35">
      <c r="E915" s="53"/>
    </row>
    <row r="916" spans="5:5" ht="12.75" x14ac:dyDescent="0.35">
      <c r="E916" s="53"/>
    </row>
    <row r="917" spans="5:5" ht="12.75" x14ac:dyDescent="0.35">
      <c r="E917" s="53"/>
    </row>
    <row r="918" spans="5:5" ht="12.75" x14ac:dyDescent="0.35">
      <c r="E918" s="53"/>
    </row>
    <row r="919" spans="5:5" ht="12.75" x14ac:dyDescent="0.35">
      <c r="E919" s="53"/>
    </row>
    <row r="920" spans="5:5" ht="12.75" x14ac:dyDescent="0.35">
      <c r="E920" s="53"/>
    </row>
    <row r="921" spans="5:5" ht="12.75" x14ac:dyDescent="0.35">
      <c r="E921" s="53"/>
    </row>
    <row r="922" spans="5:5" ht="12.75" x14ac:dyDescent="0.35">
      <c r="E922" s="53"/>
    </row>
    <row r="923" spans="5:5" ht="12.75" x14ac:dyDescent="0.35">
      <c r="E923" s="53"/>
    </row>
    <row r="924" spans="5:5" ht="12.75" x14ac:dyDescent="0.35">
      <c r="E924" s="53"/>
    </row>
    <row r="925" spans="5:5" ht="12.75" x14ac:dyDescent="0.35">
      <c r="E925" s="53"/>
    </row>
    <row r="926" spans="5:5" ht="12.75" x14ac:dyDescent="0.35">
      <c r="E926" s="53"/>
    </row>
    <row r="927" spans="5:5" ht="12.75" x14ac:dyDescent="0.35">
      <c r="E927" s="53"/>
    </row>
    <row r="928" spans="5:5" ht="12.75" x14ac:dyDescent="0.35">
      <c r="E928" s="53"/>
    </row>
    <row r="929" spans="5:5" ht="12.75" x14ac:dyDescent="0.35">
      <c r="E929" s="53"/>
    </row>
    <row r="930" spans="5:5" ht="12.75" x14ac:dyDescent="0.35">
      <c r="E930" s="53"/>
    </row>
    <row r="931" spans="5:5" ht="12.75" x14ac:dyDescent="0.35">
      <c r="E931" s="53"/>
    </row>
    <row r="932" spans="5:5" ht="12.75" x14ac:dyDescent="0.35">
      <c r="E932" s="53"/>
    </row>
    <row r="933" spans="5:5" ht="12.75" x14ac:dyDescent="0.35">
      <c r="E933" s="53"/>
    </row>
    <row r="934" spans="5:5" ht="12.75" x14ac:dyDescent="0.35">
      <c r="E934" s="53"/>
    </row>
    <row r="935" spans="5:5" ht="12.75" x14ac:dyDescent="0.35">
      <c r="E935" s="53"/>
    </row>
    <row r="936" spans="5:5" ht="12.75" x14ac:dyDescent="0.35">
      <c r="E936" s="53"/>
    </row>
    <row r="937" spans="5:5" ht="12.75" x14ac:dyDescent="0.35">
      <c r="E937" s="53"/>
    </row>
    <row r="938" spans="5:5" ht="12.75" x14ac:dyDescent="0.35">
      <c r="E938" s="53"/>
    </row>
    <row r="939" spans="5:5" ht="12.75" x14ac:dyDescent="0.35">
      <c r="E939" s="53"/>
    </row>
    <row r="940" spans="5:5" ht="12.75" x14ac:dyDescent="0.35">
      <c r="E940" s="53"/>
    </row>
    <row r="941" spans="5:5" ht="12.75" x14ac:dyDescent="0.35">
      <c r="E941" s="53"/>
    </row>
    <row r="942" spans="5:5" ht="12.75" x14ac:dyDescent="0.35">
      <c r="E942" s="53"/>
    </row>
    <row r="943" spans="5:5" ht="12.75" x14ac:dyDescent="0.35">
      <c r="E943" s="53"/>
    </row>
    <row r="944" spans="5:5" ht="12.75" x14ac:dyDescent="0.35">
      <c r="E944" s="53"/>
    </row>
    <row r="945" spans="5:5" ht="12.75" x14ac:dyDescent="0.35">
      <c r="E945" s="53"/>
    </row>
    <row r="946" spans="5:5" ht="12.75" x14ac:dyDescent="0.35">
      <c r="E946" s="53"/>
    </row>
    <row r="947" spans="5:5" ht="12.75" x14ac:dyDescent="0.35">
      <c r="E947" s="53"/>
    </row>
    <row r="948" spans="5:5" ht="12.75" x14ac:dyDescent="0.35">
      <c r="E948" s="53"/>
    </row>
    <row r="949" spans="5:5" ht="12.75" x14ac:dyDescent="0.35">
      <c r="E949" s="53"/>
    </row>
    <row r="950" spans="5:5" ht="12.75" x14ac:dyDescent="0.35">
      <c r="E950" s="53"/>
    </row>
    <row r="951" spans="5:5" ht="12.75" x14ac:dyDescent="0.35">
      <c r="E951" s="53"/>
    </row>
    <row r="952" spans="5:5" ht="12.75" x14ac:dyDescent="0.35">
      <c r="E952" s="53"/>
    </row>
    <row r="953" spans="5:5" ht="12.75" x14ac:dyDescent="0.35">
      <c r="E953" s="53"/>
    </row>
    <row r="954" spans="5:5" ht="12.75" x14ac:dyDescent="0.35">
      <c r="E954" s="53"/>
    </row>
    <row r="955" spans="5:5" ht="12.75" x14ac:dyDescent="0.35">
      <c r="E955" s="53"/>
    </row>
    <row r="956" spans="5:5" ht="12.75" x14ac:dyDescent="0.35">
      <c r="E956" s="53"/>
    </row>
    <row r="957" spans="5:5" ht="12.75" x14ac:dyDescent="0.35">
      <c r="E957" s="53"/>
    </row>
    <row r="958" spans="5:5" ht="12.75" x14ac:dyDescent="0.35">
      <c r="E958" s="53"/>
    </row>
    <row r="959" spans="5:5" ht="12.75" x14ac:dyDescent="0.35">
      <c r="E959" s="53"/>
    </row>
    <row r="960" spans="5:5" ht="12.75" x14ac:dyDescent="0.35">
      <c r="E960" s="53"/>
    </row>
    <row r="961" spans="5:5" ht="12.75" x14ac:dyDescent="0.35">
      <c r="E961" s="53"/>
    </row>
    <row r="962" spans="5:5" ht="12.75" x14ac:dyDescent="0.35">
      <c r="E962" s="53"/>
    </row>
    <row r="963" spans="5:5" ht="12.75" x14ac:dyDescent="0.35">
      <c r="E963" s="53"/>
    </row>
    <row r="964" spans="5:5" ht="12.75" x14ac:dyDescent="0.35">
      <c r="E964" s="53"/>
    </row>
    <row r="965" spans="5:5" ht="12.75" x14ac:dyDescent="0.35">
      <c r="E965" s="53"/>
    </row>
    <row r="966" spans="5:5" ht="12.75" x14ac:dyDescent="0.35">
      <c r="E966" s="53"/>
    </row>
    <row r="967" spans="5:5" ht="12.75" x14ac:dyDescent="0.35">
      <c r="E967" s="53"/>
    </row>
    <row r="968" spans="5:5" ht="12.75" x14ac:dyDescent="0.35">
      <c r="E968" s="53"/>
    </row>
    <row r="969" spans="5:5" ht="12.75" x14ac:dyDescent="0.35">
      <c r="E969" s="53"/>
    </row>
    <row r="970" spans="5:5" ht="12.75" x14ac:dyDescent="0.35">
      <c r="E970" s="53"/>
    </row>
    <row r="971" spans="5:5" ht="12.75" x14ac:dyDescent="0.35">
      <c r="E971" s="53"/>
    </row>
    <row r="972" spans="5:5" ht="12.75" x14ac:dyDescent="0.35">
      <c r="E972" s="53"/>
    </row>
    <row r="973" spans="5:5" ht="12.75" x14ac:dyDescent="0.35">
      <c r="E973" s="53"/>
    </row>
    <row r="974" spans="5:5" ht="12.75" x14ac:dyDescent="0.35">
      <c r="E974" s="53"/>
    </row>
    <row r="975" spans="5:5" ht="12.75" x14ac:dyDescent="0.35">
      <c r="E975" s="53"/>
    </row>
    <row r="976" spans="5:5" ht="12.75" x14ac:dyDescent="0.35">
      <c r="E976" s="53"/>
    </row>
    <row r="977" spans="5:5" ht="12.75" x14ac:dyDescent="0.35">
      <c r="E977" s="53"/>
    </row>
    <row r="978" spans="5:5" ht="12.75" x14ac:dyDescent="0.35">
      <c r="E978" s="53"/>
    </row>
    <row r="979" spans="5:5" ht="12.75" x14ac:dyDescent="0.35">
      <c r="E979" s="53"/>
    </row>
    <row r="980" spans="5:5" ht="12.75" x14ac:dyDescent="0.35">
      <c r="E980" s="53"/>
    </row>
    <row r="981" spans="5:5" ht="12.75" x14ac:dyDescent="0.35">
      <c r="E981" s="53"/>
    </row>
    <row r="982" spans="5:5" ht="12.75" x14ac:dyDescent="0.35">
      <c r="E982" s="53"/>
    </row>
    <row r="983" spans="5:5" ht="12.75" x14ac:dyDescent="0.35">
      <c r="E983" s="53"/>
    </row>
    <row r="984" spans="5:5" ht="12.75" x14ac:dyDescent="0.35">
      <c r="E984" s="53"/>
    </row>
    <row r="985" spans="5:5" ht="12.75" x14ac:dyDescent="0.35">
      <c r="E985" s="53"/>
    </row>
    <row r="986" spans="5:5" ht="12.75" x14ac:dyDescent="0.35">
      <c r="E986" s="53"/>
    </row>
    <row r="987" spans="5:5" ht="12.75" x14ac:dyDescent="0.35">
      <c r="E987" s="53"/>
    </row>
    <row r="988" spans="5:5" ht="12.75" x14ac:dyDescent="0.35">
      <c r="E988" s="53"/>
    </row>
    <row r="989" spans="5:5" ht="12.75" x14ac:dyDescent="0.35">
      <c r="E989" s="53"/>
    </row>
    <row r="990" spans="5:5" ht="12.75" x14ac:dyDescent="0.35">
      <c r="E990" s="53"/>
    </row>
    <row r="991" spans="5:5" ht="12.75" x14ac:dyDescent="0.35">
      <c r="E991" s="53"/>
    </row>
    <row r="992" spans="5:5" ht="12.75" x14ac:dyDescent="0.35">
      <c r="E992" s="53"/>
    </row>
    <row r="993" spans="5:5" ht="12.75" x14ac:dyDescent="0.35">
      <c r="E993" s="53"/>
    </row>
    <row r="994" spans="5:5" ht="12.75" x14ac:dyDescent="0.35">
      <c r="E994" s="53"/>
    </row>
    <row r="995" spans="5:5" ht="12.75" x14ac:dyDescent="0.35">
      <c r="E995" s="53"/>
    </row>
    <row r="996" spans="5:5" ht="12.75" x14ac:dyDescent="0.35">
      <c r="E996" s="53"/>
    </row>
    <row r="997" spans="5:5" ht="12.75" x14ac:dyDescent="0.35">
      <c r="E997" s="53"/>
    </row>
    <row r="998" spans="5:5" ht="12.75" x14ac:dyDescent="0.35">
      <c r="E998" s="53"/>
    </row>
    <row r="999" spans="5:5" ht="12.75" x14ac:dyDescent="0.35">
      <c r="E999" s="53"/>
    </row>
    <row r="1000" spans="5:5" ht="12.75" x14ac:dyDescent="0.35">
      <c r="E1000" s="53"/>
    </row>
  </sheetData>
  <mergeCells count="3">
    <mergeCell ref="B2:C2"/>
    <mergeCell ref="D2:E2"/>
    <mergeCell ref="B1:E1"/>
  </mergeCells>
  <conditionalFormatting sqref="A9:H11 A13:H35 A42:H46">
    <cfRule type="expression" dxfId="1" priority="1">
      <formula>$E9:$E46=0</formula>
    </cfRule>
  </conditionalFormatting>
  <hyperlinks>
    <hyperlink ref="G13" r:id="rId1" xr:uid="{00000000-0004-0000-0000-000000000000}"/>
    <hyperlink ref="G18" r:id="rId2" xr:uid="{00000000-0004-0000-0000-000001000000}"/>
    <hyperlink ref="G19" r:id="rId3" xr:uid="{00000000-0004-0000-0000-000002000000}"/>
    <hyperlink ref="G21" r:id="rId4" xr:uid="{00000000-0004-0000-0000-000003000000}"/>
    <hyperlink ref="G23" r:id="rId5" xr:uid="{00000000-0004-0000-0000-000004000000}"/>
    <hyperlink ref="G43" r:id="rId6" xr:uid="{00000000-0004-0000-0000-000005000000}"/>
    <hyperlink ref="G45" r:id="rId7" xr:uid="{00000000-0004-0000-0000-000006000000}"/>
    <hyperlink ref="G15" r:id="rId8" xr:uid="{00000000-0004-0000-0000-000007000000}"/>
    <hyperlink ref="H15" r:id="rId9" xr:uid="{A76D0D10-7E11-40AE-ACC7-14F579A6EC0F}"/>
    <hyperlink ref="G20" r:id="rId10" xr:uid="{82835156-8047-4813-AFE8-D82F2FB90219}"/>
    <hyperlink ref="G31" r:id="rId11" xr:uid="{160128B1-E62D-4F67-B1E3-E899457446F3}"/>
    <hyperlink ref="G46" r:id="rId12" xr:uid="{B9A5928E-AC3A-4BA2-95EA-5BE82EB9F477}"/>
    <hyperlink ref="G42" r:id="rId13" display="https://www.amazon.com/USB-Ethernet-Adapter-Gigabit-Switch/dp/B09GRL3VCN/ref=pd_lpo_1?pd_rd_w=WASCK&amp;content-id=amzn1.sym.196193c7-f80f-4550-90d9-c8be3a442748&amp;pf_rd_p=196193c7-f80f-4550-90d9-c8be3a442748&amp;pf_rd_r=EZA3FWF2AJ9Z2MG3KR7G&amp;pd_rd_wg=zyEJ2&amp;pd_rd_r=002a35f1-a195-4c1a-94e3-cbac572e328e&amp;pd_rd_i=B09GRL3VCN&amp;th=1" xr:uid="{8BD5E1DA-17A0-4D62-8C68-690339D91902}"/>
  </hyperlinks>
  <pageMargins left="0.7" right="0.7" top="0.75" bottom="0.75" header="0.3" footer="0.3"/>
  <pageSetup orientation="portrait" r:id="rId14"/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83"/>
  <sheetViews>
    <sheetView tabSelected="1" workbookViewId="0">
      <selection activeCell="B2" sqref="B2:C2"/>
    </sheetView>
  </sheetViews>
  <sheetFormatPr defaultColWidth="14.3984375" defaultRowHeight="15.75" customHeight="1" x14ac:dyDescent="0.35"/>
  <cols>
    <col min="1" max="1" width="71.59765625" customWidth="1"/>
    <col min="4" max="4" width="16.1328125" customWidth="1"/>
    <col min="5" max="5" width="14.3984375" style="79"/>
  </cols>
  <sheetData>
    <row r="1" spans="1:23" ht="169.5" customHeight="1" x14ac:dyDescent="0.45">
      <c r="B1" s="365" t="s">
        <v>318</v>
      </c>
      <c r="C1" s="366"/>
      <c r="D1" s="366"/>
      <c r="E1" s="36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79" customFormat="1" ht="15.75" customHeight="1" x14ac:dyDescent="0.45">
      <c r="A2" s="4" t="s">
        <v>275</v>
      </c>
      <c r="B2" s="360">
        <v>0</v>
      </c>
      <c r="C2" s="361"/>
      <c r="D2" s="362" t="s">
        <v>276</v>
      </c>
      <c r="E2" s="363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ht="15.75" customHeight="1" x14ac:dyDescent="0.45">
      <c r="A3" s="54" t="s">
        <v>1</v>
      </c>
      <c r="B3" s="5" t="s">
        <v>2</v>
      </c>
      <c r="C3" s="272">
        <v>4</v>
      </c>
      <c r="D3" s="273" t="s">
        <v>306</v>
      </c>
      <c r="E3" s="328" t="s">
        <v>282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customHeight="1" x14ac:dyDescent="0.45">
      <c r="A4" s="1"/>
      <c r="B4" s="374" t="s">
        <v>3</v>
      </c>
      <c r="C4" s="373">
        <v>0</v>
      </c>
      <c r="D4" s="375" t="s">
        <v>277</v>
      </c>
      <c r="E4" s="388" t="s">
        <v>279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352" customFormat="1" ht="15.75" customHeight="1" x14ac:dyDescent="0.45">
      <c r="A5" s="351"/>
      <c r="B5" s="377"/>
      <c r="C5" s="378"/>
      <c r="D5" s="274" t="s">
        <v>415</v>
      </c>
      <c r="E5" s="329" t="s">
        <v>282</v>
      </c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</row>
    <row r="6" spans="1:23" ht="15.75" customHeight="1" x14ac:dyDescent="0.45">
      <c r="A6" s="1"/>
      <c r="B6" s="6"/>
      <c r="C6" s="1"/>
      <c r="D6" s="1"/>
      <c r="E6" s="8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 customHeight="1" x14ac:dyDescent="0.45">
      <c r="A7" s="7" t="s">
        <v>4</v>
      </c>
      <c r="B7" s="8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8" t="s">
        <v>10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spans="1:23" ht="15.75" customHeight="1" x14ac:dyDescent="0.45">
      <c r="A8" s="11" t="s">
        <v>13</v>
      </c>
      <c r="B8" s="12" t="s">
        <v>14</v>
      </c>
      <c r="C8" s="13">
        <v>155.38999999999999</v>
      </c>
      <c r="D8" s="56">
        <f>C3</f>
        <v>4</v>
      </c>
      <c r="E8" s="66">
        <f>D8*$B$2</f>
        <v>0</v>
      </c>
      <c r="F8" s="16">
        <f>E8*C8</f>
        <v>0</v>
      </c>
      <c r="G8" s="17" t="s">
        <v>15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23" ht="15.75" customHeight="1" x14ac:dyDescent="0.45">
      <c r="A9" s="11" t="s">
        <v>49</v>
      </c>
      <c r="B9" s="12" t="s">
        <v>11</v>
      </c>
      <c r="C9" s="13">
        <v>100</v>
      </c>
      <c r="D9" s="56">
        <f>C4</f>
        <v>0</v>
      </c>
      <c r="E9" s="66">
        <f>D9*$B$2</f>
        <v>0</v>
      </c>
      <c r="F9" s="16">
        <f>E9*C9</f>
        <v>0</v>
      </c>
      <c r="G9" s="17" t="s">
        <v>50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</row>
    <row r="10" spans="1:23" ht="15.75" customHeight="1" x14ac:dyDescent="0.45">
      <c r="A10" s="57"/>
      <c r="B10" s="58"/>
      <c r="C10" s="59"/>
      <c r="D10" s="60"/>
      <c r="E10" s="66"/>
      <c r="F10" s="16"/>
      <c r="G10" s="58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spans="1:23" ht="15.75" customHeight="1" x14ac:dyDescent="0.45">
      <c r="A11" s="95" t="s">
        <v>233</v>
      </c>
      <c r="B11" s="12" t="s">
        <v>16</v>
      </c>
      <c r="C11" s="13">
        <v>24.95</v>
      </c>
      <c r="D11" s="56" t="str">
        <f>IF((C3+C4)&gt;2, "1", "0")</f>
        <v>1</v>
      </c>
      <c r="E11" s="66">
        <f t="shared" ref="E11:E43" si="0">D11*$B$2</f>
        <v>0</v>
      </c>
      <c r="F11" s="16">
        <f t="shared" ref="F11:F43" si="1">E11*C11</f>
        <v>0</v>
      </c>
      <c r="G11" s="17" t="s">
        <v>234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 ht="15.75" customHeight="1" x14ac:dyDescent="0.45">
      <c r="A12" s="11" t="s">
        <v>51</v>
      </c>
      <c r="B12" s="12" t="s">
        <v>16</v>
      </c>
      <c r="C12" s="13">
        <v>19.95</v>
      </c>
      <c r="D12" s="56" t="str">
        <f>IF((C3+C4)&gt;2, "0", "1")</f>
        <v>0</v>
      </c>
      <c r="E12" s="66">
        <f t="shared" si="0"/>
        <v>0</v>
      </c>
      <c r="F12" s="16">
        <f t="shared" si="1"/>
        <v>0</v>
      </c>
      <c r="G12" s="96" t="s">
        <v>52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</row>
    <row r="13" spans="1:23" ht="15.75" customHeight="1" x14ac:dyDescent="0.45">
      <c r="A13" s="57"/>
      <c r="B13" s="58"/>
      <c r="C13" s="59"/>
      <c r="D13" s="60"/>
      <c r="E13" s="66"/>
      <c r="F13" s="16"/>
      <c r="G13" s="58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spans="1:23" ht="15.75" customHeight="1" x14ac:dyDescent="0.45">
      <c r="A14" s="11" t="s">
        <v>53</v>
      </c>
      <c r="B14" s="12" t="s">
        <v>18</v>
      </c>
      <c r="C14" s="13">
        <v>6</v>
      </c>
      <c r="D14" s="56">
        <f>(C3+C4)</f>
        <v>4</v>
      </c>
      <c r="E14" s="66">
        <f t="shared" si="0"/>
        <v>0</v>
      </c>
      <c r="F14" s="16">
        <f t="shared" si="1"/>
        <v>0</v>
      </c>
      <c r="G14" s="17" t="s">
        <v>54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spans="1:23" ht="15.75" customHeight="1" x14ac:dyDescent="0.45">
      <c r="A15" s="11" t="s">
        <v>55</v>
      </c>
      <c r="B15" s="12" t="s">
        <v>18</v>
      </c>
      <c r="C15" s="13">
        <v>7.13</v>
      </c>
      <c r="D15" s="56">
        <v>2</v>
      </c>
      <c r="E15" s="66">
        <f t="shared" si="0"/>
        <v>0</v>
      </c>
      <c r="F15" s="16">
        <f t="shared" si="1"/>
        <v>0</v>
      </c>
      <c r="G15" s="17" t="s">
        <v>56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spans="1:23" ht="15.75" customHeight="1" x14ac:dyDescent="0.45">
      <c r="A16" s="61" t="s">
        <v>57</v>
      </c>
      <c r="B16" s="12" t="s">
        <v>18</v>
      </c>
      <c r="C16" s="13">
        <v>6.99</v>
      </c>
      <c r="D16" s="56">
        <v>1</v>
      </c>
      <c r="E16" s="66">
        <f t="shared" si="0"/>
        <v>0</v>
      </c>
      <c r="F16" s="16">
        <f t="shared" si="1"/>
        <v>0</v>
      </c>
      <c r="G16" s="17" t="s">
        <v>58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1:23" ht="15.75" customHeight="1" x14ac:dyDescent="0.45">
      <c r="A17" s="11" t="s">
        <v>59</v>
      </c>
      <c r="B17" s="12" t="s">
        <v>18</v>
      </c>
      <c r="C17" s="13">
        <v>6.79</v>
      </c>
      <c r="D17" s="56">
        <v>1</v>
      </c>
      <c r="E17" s="66">
        <f t="shared" si="0"/>
        <v>0</v>
      </c>
      <c r="F17" s="16">
        <f t="shared" si="1"/>
        <v>0</v>
      </c>
      <c r="G17" s="17" t="s">
        <v>60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</row>
    <row r="18" spans="1:23" ht="15.75" customHeight="1" x14ac:dyDescent="0.45">
      <c r="A18" s="11" t="s">
        <v>36</v>
      </c>
      <c r="B18" s="12" t="s">
        <v>30</v>
      </c>
      <c r="C18" s="62"/>
      <c r="D18" s="56">
        <v>3</v>
      </c>
      <c r="E18" s="66">
        <f t="shared" si="0"/>
        <v>0</v>
      </c>
      <c r="F18" s="16">
        <f t="shared" si="1"/>
        <v>0</v>
      </c>
      <c r="G18" s="63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spans="1:23" ht="15.75" customHeight="1" x14ac:dyDescent="0.45">
      <c r="A19" s="11" t="s">
        <v>61</v>
      </c>
      <c r="B19" s="12" t="s">
        <v>18</v>
      </c>
      <c r="C19" s="13">
        <v>6.99</v>
      </c>
      <c r="D19" s="56">
        <v>1</v>
      </c>
      <c r="E19" s="66">
        <f t="shared" si="0"/>
        <v>0</v>
      </c>
      <c r="F19" s="16">
        <f t="shared" si="1"/>
        <v>0</v>
      </c>
      <c r="G19" s="97" t="s">
        <v>235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spans="1:23" ht="15.75" customHeight="1" x14ac:dyDescent="0.45">
      <c r="A20" s="11" t="s">
        <v>62</v>
      </c>
      <c r="B20" s="12" t="s">
        <v>18</v>
      </c>
      <c r="C20" s="13">
        <v>6.99</v>
      </c>
      <c r="D20" s="56">
        <v>1</v>
      </c>
      <c r="E20" s="66">
        <f t="shared" si="0"/>
        <v>0</v>
      </c>
      <c r="F20" s="16">
        <f t="shared" si="1"/>
        <v>0</v>
      </c>
      <c r="G20" s="17" t="s">
        <v>63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</row>
    <row r="21" spans="1:23" ht="15.75" customHeight="1" x14ac:dyDescent="0.45">
      <c r="A21" s="11" t="s">
        <v>64</v>
      </c>
      <c r="B21" s="12" t="s">
        <v>18</v>
      </c>
      <c r="C21" s="64">
        <v>98.42</v>
      </c>
      <c r="D21" s="65">
        <f>IF((C3+C4) &gt; 4, 1, 0)</f>
        <v>0</v>
      </c>
      <c r="E21" s="66">
        <f t="shared" si="0"/>
        <v>0</v>
      </c>
      <c r="F21" s="16">
        <f t="shared" si="1"/>
        <v>0</v>
      </c>
      <c r="G21" s="98" t="s">
        <v>236</v>
      </c>
      <c r="H21" s="55"/>
      <c r="I21" s="55"/>
      <c r="J21" s="55"/>
      <c r="K21" s="55"/>
      <c r="L21" s="55"/>
      <c r="M21" s="55"/>
      <c r="N21" s="55"/>
      <c r="O21" s="55"/>
      <c r="P21" s="1"/>
      <c r="Q21" s="55"/>
      <c r="R21" s="55"/>
      <c r="S21" s="55"/>
      <c r="T21" s="55"/>
      <c r="U21" s="55"/>
      <c r="V21" s="55"/>
      <c r="W21" s="55"/>
    </row>
    <row r="22" spans="1:23" ht="15.75" customHeight="1" x14ac:dyDescent="0.45">
      <c r="A22" s="57"/>
      <c r="B22" s="58"/>
      <c r="C22" s="62"/>
      <c r="D22" s="66"/>
      <c r="E22" s="66"/>
      <c r="F22" s="16"/>
      <c r="G22" s="67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</row>
    <row r="23" spans="1:23" ht="15.75" customHeight="1" x14ac:dyDescent="0.45">
      <c r="A23" s="95" t="s">
        <v>238</v>
      </c>
      <c r="B23" s="12" t="s">
        <v>24</v>
      </c>
      <c r="C23" s="13">
        <v>45</v>
      </c>
      <c r="D23" s="56">
        <v>1</v>
      </c>
      <c r="E23" s="66">
        <f t="shared" si="0"/>
        <v>0</v>
      </c>
      <c r="F23" s="16">
        <f t="shared" si="1"/>
        <v>0</v>
      </c>
      <c r="G23" s="17" t="s">
        <v>237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</row>
    <row r="24" spans="1:23" ht="15.75" customHeight="1" x14ac:dyDescent="0.45">
      <c r="A24" s="11" t="s">
        <v>65</v>
      </c>
      <c r="B24" s="12" t="s">
        <v>24</v>
      </c>
      <c r="C24" s="13">
        <v>44.95</v>
      </c>
      <c r="D24" s="56">
        <v>1</v>
      </c>
      <c r="E24" s="66">
        <f t="shared" si="0"/>
        <v>0</v>
      </c>
      <c r="F24" s="16">
        <f t="shared" si="1"/>
        <v>0</v>
      </c>
      <c r="G24" s="17" t="s">
        <v>66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</row>
    <row r="25" spans="1:23" ht="15.75" customHeight="1" x14ac:dyDescent="0.45">
      <c r="A25" s="11" t="s">
        <v>67</v>
      </c>
      <c r="B25" s="12" t="s">
        <v>24</v>
      </c>
      <c r="C25" s="13">
        <v>12.95</v>
      </c>
      <c r="D25" s="56">
        <v>1</v>
      </c>
      <c r="E25" s="66">
        <f t="shared" si="0"/>
        <v>0</v>
      </c>
      <c r="F25" s="16">
        <f t="shared" si="1"/>
        <v>0</v>
      </c>
      <c r="G25" s="17" t="s">
        <v>25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</row>
    <row r="26" spans="1:23" ht="15.75" customHeight="1" x14ac:dyDescent="0.45">
      <c r="A26" s="11" t="s">
        <v>68</v>
      </c>
      <c r="B26" s="12" t="s">
        <v>24</v>
      </c>
      <c r="C26" s="13">
        <v>3.95</v>
      </c>
      <c r="D26" s="56">
        <v>1</v>
      </c>
      <c r="E26" s="66">
        <f t="shared" si="0"/>
        <v>0</v>
      </c>
      <c r="F26" s="16">
        <f t="shared" si="1"/>
        <v>0</v>
      </c>
      <c r="G26" s="17" t="s">
        <v>69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</row>
    <row r="27" spans="1:23" ht="15.75" customHeight="1" x14ac:dyDescent="0.45">
      <c r="A27" s="11" t="s">
        <v>70</v>
      </c>
      <c r="B27" s="12" t="s">
        <v>24</v>
      </c>
      <c r="C27" s="13">
        <v>0.68</v>
      </c>
      <c r="D27" s="56">
        <v>8</v>
      </c>
      <c r="E27" s="66">
        <f t="shared" si="0"/>
        <v>0</v>
      </c>
      <c r="F27" s="16">
        <f t="shared" si="1"/>
        <v>0</v>
      </c>
      <c r="G27" s="17" t="s">
        <v>71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</row>
    <row r="28" spans="1:23" ht="15.75" customHeight="1" x14ac:dyDescent="0.45">
      <c r="A28" s="11" t="s">
        <v>72</v>
      </c>
      <c r="B28" s="12" t="s">
        <v>24</v>
      </c>
      <c r="C28" s="13">
        <v>1.76</v>
      </c>
      <c r="D28" s="56">
        <v>1</v>
      </c>
      <c r="E28" s="66">
        <f t="shared" si="0"/>
        <v>0</v>
      </c>
      <c r="F28" s="16">
        <f t="shared" si="1"/>
        <v>0</v>
      </c>
      <c r="G28" s="17" t="s">
        <v>73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</row>
    <row r="29" spans="1:23" ht="15.75" customHeight="1" x14ac:dyDescent="0.45">
      <c r="A29" s="11" t="s">
        <v>74</v>
      </c>
      <c r="B29" s="12" t="s">
        <v>24</v>
      </c>
      <c r="C29" s="13">
        <v>4.95</v>
      </c>
      <c r="D29" s="56">
        <v>1</v>
      </c>
      <c r="E29" s="66">
        <f t="shared" si="0"/>
        <v>0</v>
      </c>
      <c r="F29" s="16">
        <f t="shared" si="1"/>
        <v>0</v>
      </c>
      <c r="G29" s="17" t="s">
        <v>75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</row>
    <row r="30" spans="1:23" ht="15.75" customHeight="1" x14ac:dyDescent="0.45">
      <c r="A30" s="11" t="s">
        <v>76</v>
      </c>
      <c r="B30" s="12" t="s">
        <v>24</v>
      </c>
      <c r="C30" s="13">
        <v>4.95</v>
      </c>
      <c r="D30" s="56">
        <v>1</v>
      </c>
      <c r="E30" s="66">
        <f t="shared" si="0"/>
        <v>0</v>
      </c>
      <c r="F30" s="16">
        <f t="shared" si="1"/>
        <v>0</v>
      </c>
      <c r="G30" s="17" t="s">
        <v>77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</row>
    <row r="31" spans="1:23" ht="15.75" customHeight="1" x14ac:dyDescent="0.45">
      <c r="A31" s="11" t="s">
        <v>78</v>
      </c>
      <c r="B31" s="12" t="s">
        <v>24</v>
      </c>
      <c r="C31" s="13">
        <v>3.95</v>
      </c>
      <c r="D31" s="56">
        <v>1</v>
      </c>
      <c r="E31" s="66">
        <f t="shared" si="0"/>
        <v>0</v>
      </c>
      <c r="F31" s="16">
        <f t="shared" si="1"/>
        <v>0</v>
      </c>
      <c r="G31" s="17" t="s">
        <v>79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1:23" ht="15.75" customHeight="1" x14ac:dyDescent="0.45">
      <c r="A32" s="11" t="s">
        <v>80</v>
      </c>
      <c r="B32" s="12" t="s">
        <v>81</v>
      </c>
      <c r="C32" s="13">
        <v>11</v>
      </c>
      <c r="D32" s="56">
        <v>1</v>
      </c>
      <c r="E32" s="66">
        <f t="shared" si="0"/>
        <v>0</v>
      </c>
      <c r="F32" s="16">
        <f t="shared" si="1"/>
        <v>0</v>
      </c>
      <c r="G32" s="17" t="s">
        <v>82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</row>
    <row r="33" spans="1:23" ht="15.75" customHeight="1" x14ac:dyDescent="0.45">
      <c r="A33" s="11" t="s">
        <v>37</v>
      </c>
      <c r="B33" s="12" t="s">
        <v>38</v>
      </c>
      <c r="C33" s="13">
        <v>3.1</v>
      </c>
      <c r="D33" s="56">
        <v>1</v>
      </c>
      <c r="E33" s="66">
        <f t="shared" si="0"/>
        <v>0</v>
      </c>
      <c r="F33" s="16">
        <f t="shared" si="1"/>
        <v>0</v>
      </c>
      <c r="G33" s="17" t="s">
        <v>39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</row>
    <row r="34" spans="1:23" ht="15.75" customHeight="1" x14ac:dyDescent="0.45">
      <c r="A34" s="11" t="s">
        <v>83</v>
      </c>
      <c r="B34" s="12" t="s">
        <v>38</v>
      </c>
      <c r="C34" s="13">
        <v>2.92</v>
      </c>
      <c r="D34" s="56">
        <f>D14</f>
        <v>4</v>
      </c>
      <c r="E34" s="66">
        <f t="shared" si="0"/>
        <v>0</v>
      </c>
      <c r="F34" s="16">
        <f t="shared" si="1"/>
        <v>0</v>
      </c>
      <c r="G34" s="17" t="s">
        <v>84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</row>
    <row r="35" spans="1:23" ht="15.75" customHeight="1" x14ac:dyDescent="0.45">
      <c r="A35" s="11" t="s">
        <v>85</v>
      </c>
      <c r="B35" s="12" t="s">
        <v>38</v>
      </c>
      <c r="C35" s="13">
        <v>28.96</v>
      </c>
      <c r="D35" s="56">
        <v>1</v>
      </c>
      <c r="E35" s="66">
        <f t="shared" si="0"/>
        <v>0</v>
      </c>
      <c r="F35" s="16">
        <f t="shared" si="1"/>
        <v>0</v>
      </c>
      <c r="G35" s="17" t="s">
        <v>86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</row>
    <row r="36" spans="1:23" ht="15.75" customHeight="1" x14ac:dyDescent="0.45">
      <c r="A36" s="11" t="s">
        <v>87</v>
      </c>
      <c r="B36" s="12" t="s">
        <v>30</v>
      </c>
      <c r="C36" s="13">
        <v>0.43</v>
      </c>
      <c r="D36" s="56">
        <v>4</v>
      </c>
      <c r="E36" s="66">
        <f t="shared" si="0"/>
        <v>0</v>
      </c>
      <c r="F36" s="16">
        <f t="shared" si="1"/>
        <v>0</v>
      </c>
      <c r="G36" s="58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1:23" ht="15.75" customHeight="1" x14ac:dyDescent="0.45">
      <c r="A37" s="11" t="s">
        <v>88</v>
      </c>
      <c r="B37" s="12" t="s">
        <v>30</v>
      </c>
      <c r="C37" s="13">
        <v>0.25</v>
      </c>
      <c r="D37" s="56">
        <v>4</v>
      </c>
      <c r="E37" s="66">
        <f t="shared" si="0"/>
        <v>0</v>
      </c>
      <c r="F37" s="16">
        <f t="shared" si="1"/>
        <v>0</v>
      </c>
      <c r="G37" s="58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</row>
    <row r="38" spans="1:23" ht="15.75" customHeight="1" x14ac:dyDescent="0.45">
      <c r="A38" s="11" t="s">
        <v>40</v>
      </c>
      <c r="B38" s="12" t="s">
        <v>30</v>
      </c>
      <c r="C38" s="13">
        <v>0.23</v>
      </c>
      <c r="D38" s="56">
        <v>1</v>
      </c>
      <c r="E38" s="66">
        <f t="shared" si="0"/>
        <v>0</v>
      </c>
      <c r="F38" s="16">
        <f t="shared" si="1"/>
        <v>0</v>
      </c>
      <c r="G38" s="58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1:23" ht="15.75" customHeight="1" x14ac:dyDescent="0.45">
      <c r="A39" s="11" t="s">
        <v>41</v>
      </c>
      <c r="B39" s="12" t="s">
        <v>30</v>
      </c>
      <c r="C39" s="13">
        <v>0.19</v>
      </c>
      <c r="D39" s="56">
        <v>1</v>
      </c>
      <c r="E39" s="66">
        <f t="shared" si="0"/>
        <v>0</v>
      </c>
      <c r="F39" s="16">
        <f t="shared" si="1"/>
        <v>0</v>
      </c>
      <c r="G39" s="58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</row>
    <row r="40" spans="1:23" ht="15.75" customHeight="1" x14ac:dyDescent="0.45">
      <c r="A40" s="11" t="s">
        <v>42</v>
      </c>
      <c r="B40" s="12" t="s">
        <v>30</v>
      </c>
      <c r="C40" s="13">
        <v>0.18</v>
      </c>
      <c r="D40" s="56">
        <v>1</v>
      </c>
      <c r="E40" s="66">
        <f t="shared" si="0"/>
        <v>0</v>
      </c>
      <c r="F40" s="16">
        <f t="shared" si="1"/>
        <v>0</v>
      </c>
      <c r="G40" s="58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</row>
    <row r="41" spans="1:23" ht="15.75" customHeight="1" x14ac:dyDescent="0.45">
      <c r="A41" s="11" t="s">
        <v>89</v>
      </c>
      <c r="B41" s="12" t="s">
        <v>30</v>
      </c>
      <c r="C41" s="13">
        <v>5.99</v>
      </c>
      <c r="D41" s="56">
        <v>1</v>
      </c>
      <c r="E41" s="66">
        <f t="shared" si="0"/>
        <v>0</v>
      </c>
      <c r="F41" s="16">
        <f t="shared" si="1"/>
        <v>0</v>
      </c>
      <c r="G41" s="58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</row>
    <row r="42" spans="1:23" ht="15.75" customHeight="1" x14ac:dyDescent="0.45">
      <c r="A42" s="11" t="s">
        <v>90</v>
      </c>
      <c r="B42" s="12" t="s">
        <v>18</v>
      </c>
      <c r="C42" s="13">
        <v>3.49</v>
      </c>
      <c r="D42" s="56">
        <v>1</v>
      </c>
      <c r="E42" s="66">
        <f t="shared" si="0"/>
        <v>0</v>
      </c>
      <c r="F42" s="16">
        <f t="shared" si="1"/>
        <v>0</v>
      </c>
      <c r="G42" s="17" t="s">
        <v>91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</row>
    <row r="43" spans="1:23" ht="15.75" customHeight="1" x14ac:dyDescent="0.45">
      <c r="A43" s="11" t="s">
        <v>43</v>
      </c>
      <c r="B43" s="12" t="s">
        <v>30</v>
      </c>
      <c r="C43" s="13">
        <v>0.27</v>
      </c>
      <c r="D43" s="56">
        <v>1</v>
      </c>
      <c r="E43" s="66">
        <f t="shared" si="0"/>
        <v>0</v>
      </c>
      <c r="F43" s="16">
        <f t="shared" si="1"/>
        <v>0</v>
      </c>
      <c r="G43" s="63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</row>
    <row r="44" spans="1:23" ht="15.75" customHeight="1" x14ac:dyDescent="0.45">
      <c r="A44" s="55"/>
      <c r="B44" s="1"/>
      <c r="C44" s="55"/>
      <c r="D44" s="343"/>
      <c r="E44" s="343"/>
      <c r="F44" s="343"/>
      <c r="G44" s="1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</row>
    <row r="45" spans="1:23" ht="15.75" customHeight="1" x14ac:dyDescent="0.45">
      <c r="A45" s="55"/>
      <c r="B45" s="1"/>
      <c r="C45" s="55"/>
      <c r="D45" s="343"/>
      <c r="E45" s="343"/>
      <c r="F45" s="343"/>
      <c r="G45" s="1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3" ht="15.75" customHeight="1" x14ac:dyDescent="0.45">
      <c r="A46" s="55"/>
      <c r="B46" s="1"/>
      <c r="C46" s="55"/>
      <c r="D46" s="68" t="s">
        <v>44</v>
      </c>
      <c r="E46" s="271"/>
      <c r="F46" s="69">
        <f>SUM(F8:F43)</f>
        <v>0</v>
      </c>
      <c r="G46" s="1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  <row r="47" spans="1:23" s="312" customFormat="1" ht="15.75" customHeight="1" x14ac:dyDescent="0.45">
      <c r="A47" s="313"/>
      <c r="B47" s="313"/>
      <c r="C47" s="313"/>
      <c r="D47" s="344"/>
      <c r="E47" s="344"/>
      <c r="F47" s="345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</row>
    <row r="48" spans="1:23" s="312" customFormat="1" ht="15.75" customHeight="1" x14ac:dyDescent="0.45">
      <c r="A48" s="279" t="s">
        <v>45</v>
      </c>
      <c r="D48" s="48"/>
      <c r="E48" s="47"/>
      <c r="F48" s="48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</row>
    <row r="49" spans="1:23" s="312" customFormat="1" ht="15.75" customHeight="1" x14ac:dyDescent="0.45">
      <c r="A49" s="226" t="s">
        <v>310</v>
      </c>
      <c r="B49" s="110" t="s">
        <v>18</v>
      </c>
      <c r="C49" s="283"/>
      <c r="D49" s="285" t="str">
        <f>IF(E3="y", "1", "0")</f>
        <v>0</v>
      </c>
      <c r="E49" s="284">
        <f>D49*$B$2</f>
        <v>0</v>
      </c>
      <c r="F49" s="327">
        <f t="shared" ref="F49:F53" si="2">(E49*C49)</f>
        <v>0</v>
      </c>
      <c r="G49" s="278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</row>
    <row r="50" spans="1:23" s="312" customFormat="1" ht="15.75" customHeight="1" x14ac:dyDescent="0.45">
      <c r="A50" s="110" t="s">
        <v>311</v>
      </c>
      <c r="B50" s="110" t="s">
        <v>312</v>
      </c>
      <c r="C50" s="283">
        <v>115</v>
      </c>
      <c r="D50" s="285" t="str">
        <f>IF(E4="y", "1", "0")</f>
        <v>1</v>
      </c>
      <c r="E50" s="284">
        <f>D50*$B$2</f>
        <v>0</v>
      </c>
      <c r="F50" s="327">
        <f>(E50*C50)</f>
        <v>0</v>
      </c>
      <c r="G50" s="346" t="s">
        <v>313</v>
      </c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</row>
    <row r="51" spans="1:23" s="312" customFormat="1" ht="15.75" customHeight="1" x14ac:dyDescent="0.45">
      <c r="A51" s="280" t="s">
        <v>286</v>
      </c>
      <c r="B51" s="281" t="s">
        <v>18</v>
      </c>
      <c r="C51" s="282">
        <v>7.99</v>
      </c>
      <c r="D51" s="276">
        <v>0</v>
      </c>
      <c r="E51" s="284">
        <f t="shared" ref="E51:E54" si="3">D51*$B$2</f>
        <v>0</v>
      </c>
      <c r="F51" s="16">
        <f t="shared" si="2"/>
        <v>0</v>
      </c>
      <c r="G51" s="277" t="s">
        <v>46</v>
      </c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</row>
    <row r="52" spans="1:23" ht="15.75" customHeight="1" x14ac:dyDescent="0.45">
      <c r="A52" s="133" t="s">
        <v>284</v>
      </c>
      <c r="B52" s="77" t="s">
        <v>18</v>
      </c>
      <c r="C52" s="38">
        <v>69.95</v>
      </c>
      <c r="D52" s="35">
        <v>0</v>
      </c>
      <c r="E52" s="284">
        <f t="shared" si="3"/>
        <v>0</v>
      </c>
      <c r="F52" s="16">
        <f t="shared" si="2"/>
        <v>0</v>
      </c>
      <c r="G52" s="86" t="s">
        <v>231</v>
      </c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1:23" ht="15.75" customHeight="1" x14ac:dyDescent="0.45">
      <c r="A53" s="286" t="s">
        <v>283</v>
      </c>
      <c r="B53" s="77" t="s">
        <v>18</v>
      </c>
      <c r="C53" s="38">
        <v>27.98</v>
      </c>
      <c r="D53" s="35">
        <v>0</v>
      </c>
      <c r="E53" s="284">
        <f t="shared" si="3"/>
        <v>0</v>
      </c>
      <c r="F53" s="16">
        <f t="shared" si="2"/>
        <v>0</v>
      </c>
      <c r="G53" s="86" t="s">
        <v>47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1:23" ht="15.75" customHeight="1" x14ac:dyDescent="0.45">
      <c r="A54" s="94" t="s">
        <v>285</v>
      </c>
      <c r="B54" s="93" t="s">
        <v>18</v>
      </c>
      <c r="C54" s="38">
        <v>19.95</v>
      </c>
      <c r="D54" s="14" t="str">
        <f>IF(E4="y","1", "0")</f>
        <v>1</v>
      </c>
      <c r="E54" s="284">
        <f t="shared" si="3"/>
        <v>0</v>
      </c>
      <c r="F54" s="16">
        <f>(E54*C54)</f>
        <v>0</v>
      </c>
      <c r="G54" s="85" t="s">
        <v>232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1:23" ht="15.75" customHeight="1" x14ac:dyDescent="0.45">
      <c r="A55" s="312"/>
      <c r="B55" s="312"/>
      <c r="C55" s="312"/>
      <c r="D55" s="48"/>
      <c r="E55" s="47"/>
      <c r="F55" s="48"/>
      <c r="G55" s="312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1:23" ht="15.75" customHeight="1" x14ac:dyDescent="0.45">
      <c r="A56" s="312"/>
      <c r="B56" s="312"/>
      <c r="C56" s="312"/>
      <c r="D56" s="48"/>
      <c r="E56" s="47"/>
      <c r="F56" s="48"/>
      <c r="G56" s="312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1:23" ht="15.75" customHeight="1" x14ac:dyDescent="0.35">
      <c r="A57" s="312"/>
      <c r="B57" s="312"/>
      <c r="C57" s="312"/>
      <c r="D57" s="52" t="s">
        <v>48</v>
      </c>
      <c r="E57" s="50"/>
      <c r="F57" s="51">
        <f>SUM(F46:F54)</f>
        <v>0</v>
      </c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</row>
    <row r="58" spans="1:23" ht="15.75" customHeight="1" x14ac:dyDescent="0.45">
      <c r="A58" s="313"/>
      <c r="B58" s="313"/>
      <c r="C58" s="313"/>
      <c r="D58" s="341"/>
      <c r="E58" s="341"/>
      <c r="F58" s="342"/>
      <c r="G58" s="313"/>
      <c r="H58" s="312"/>
      <c r="I58" s="312"/>
      <c r="J58" s="312"/>
      <c r="K58" s="75"/>
      <c r="L58" s="75"/>
      <c r="M58" s="75"/>
      <c r="N58" s="75"/>
      <c r="O58" s="75"/>
      <c r="P58" s="75"/>
      <c r="Q58" s="75"/>
      <c r="R58" s="55"/>
      <c r="S58" s="55"/>
      <c r="T58" s="55"/>
      <c r="U58" s="55"/>
      <c r="V58" s="55"/>
      <c r="W58" s="55"/>
    </row>
    <row r="59" spans="1:23" ht="15.75" customHeight="1" x14ac:dyDescent="0.45">
      <c r="A59" s="313"/>
      <c r="B59" s="313"/>
      <c r="C59" s="313"/>
      <c r="D59" s="341"/>
      <c r="E59" s="341"/>
      <c r="F59" s="342"/>
      <c r="G59" s="313"/>
      <c r="H59" s="312"/>
      <c r="I59" s="312"/>
      <c r="J59" s="312"/>
      <c r="K59" s="75"/>
      <c r="L59" s="75"/>
      <c r="M59" s="75"/>
      <c r="N59" s="75"/>
      <c r="O59" s="75"/>
      <c r="P59" s="75"/>
      <c r="Q59" s="75"/>
      <c r="R59" s="55"/>
      <c r="S59" s="55"/>
      <c r="T59" s="55"/>
      <c r="U59" s="55"/>
      <c r="V59" s="55"/>
      <c r="W59" s="55"/>
    </row>
    <row r="60" spans="1:23" ht="15.75" customHeight="1" x14ac:dyDescent="0.45">
      <c r="A60" s="313"/>
      <c r="B60" s="313"/>
      <c r="C60" s="313"/>
      <c r="D60" s="341"/>
      <c r="E60" s="341"/>
      <c r="F60" s="342"/>
      <c r="G60" s="313"/>
      <c r="H60" s="55"/>
      <c r="I60" s="1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1:23" ht="15.75" customHeight="1" x14ac:dyDescent="0.45">
      <c r="A61" s="55"/>
      <c r="B61" s="1"/>
      <c r="C61" s="55"/>
      <c r="D61" s="55"/>
      <c r="E61" s="80"/>
      <c r="F61" s="55"/>
      <c r="G61" s="1"/>
      <c r="H61" s="55"/>
      <c r="I61" s="1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1:23" ht="15.75" customHeight="1" x14ac:dyDescent="0.45">
      <c r="A62" s="55"/>
      <c r="B62" s="1"/>
      <c r="C62" s="55"/>
      <c r="D62" s="55"/>
      <c r="E62" s="80"/>
      <c r="F62" s="55"/>
      <c r="G62" s="1"/>
      <c r="H62" s="55"/>
      <c r="I62" s="1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1:23" ht="15.75" customHeight="1" x14ac:dyDescent="0.45">
      <c r="A63" s="55"/>
      <c r="B63" s="1"/>
      <c r="C63" s="55"/>
      <c r="D63" s="55"/>
      <c r="E63" s="80"/>
      <c r="F63" s="55"/>
      <c r="G63" s="1"/>
      <c r="H63" s="55"/>
      <c r="I63" s="1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1:23" ht="15.75" customHeight="1" x14ac:dyDescent="0.45">
      <c r="A64" s="55"/>
      <c r="B64" s="1"/>
      <c r="C64" s="55"/>
      <c r="D64" s="55"/>
      <c r="E64" s="80"/>
      <c r="F64" s="55"/>
      <c r="G64" s="1"/>
      <c r="H64" s="55"/>
      <c r="I64" s="1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1:23" ht="15.75" customHeight="1" x14ac:dyDescent="0.45">
      <c r="A65" s="70" t="s">
        <v>92</v>
      </c>
      <c r="B65" s="1"/>
      <c r="C65" s="55"/>
      <c r="D65" s="55"/>
      <c r="E65" s="80"/>
      <c r="F65" s="55"/>
      <c r="G65" s="1"/>
      <c r="H65" s="55"/>
      <c r="I65" s="1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1:23" ht="15.75" customHeight="1" x14ac:dyDescent="0.45">
      <c r="A66" s="71" t="s">
        <v>93</v>
      </c>
      <c r="B66" s="72" t="s">
        <v>38</v>
      </c>
      <c r="C66" s="73">
        <v>17.399999999999999</v>
      </c>
      <c r="D66" s="1"/>
      <c r="E66" s="80"/>
      <c r="F66" s="74"/>
      <c r="G66" s="311" t="s">
        <v>94</v>
      </c>
      <c r="H66" s="55"/>
      <c r="I66" s="1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1:23" ht="15.75" customHeight="1" x14ac:dyDescent="0.45">
      <c r="A67" s="71" t="s">
        <v>95</v>
      </c>
      <c r="B67" s="72" t="s">
        <v>38</v>
      </c>
      <c r="C67" s="73">
        <v>2.2999999999999998</v>
      </c>
      <c r="D67" s="1"/>
      <c r="E67" s="80"/>
      <c r="F67" s="55"/>
      <c r="G67" s="311" t="s">
        <v>96</v>
      </c>
      <c r="H67" s="55"/>
      <c r="I67" s="1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1:23" ht="15.75" customHeight="1" x14ac:dyDescent="0.45">
      <c r="A68" s="71" t="s">
        <v>97</v>
      </c>
      <c r="B68" s="72" t="s">
        <v>38</v>
      </c>
      <c r="C68" s="73">
        <v>5.0999999999999996</v>
      </c>
      <c r="D68" s="1"/>
      <c r="E68" s="80"/>
      <c r="F68" s="55"/>
      <c r="G68" s="311" t="s">
        <v>98</v>
      </c>
      <c r="H68" s="55"/>
      <c r="I68" s="1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1:23" ht="15.75" customHeight="1" x14ac:dyDescent="0.45">
      <c r="A69" s="71" t="s">
        <v>99</v>
      </c>
      <c r="B69" s="1"/>
      <c r="C69" s="55"/>
      <c r="D69" s="1"/>
      <c r="E69" s="80"/>
      <c r="F69" s="55"/>
      <c r="G69" s="1"/>
      <c r="H69" s="55"/>
      <c r="I69" s="1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1:23" ht="15.75" customHeight="1" x14ac:dyDescent="0.45">
      <c r="A70" s="367" t="s">
        <v>100</v>
      </c>
      <c r="B70" s="368"/>
      <c r="C70" s="55"/>
      <c r="D70" s="1"/>
      <c r="E70" s="80"/>
      <c r="F70" s="55"/>
      <c r="G70" s="1"/>
      <c r="H70" s="55"/>
      <c r="I70" s="1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1:23" ht="15.75" customHeight="1" x14ac:dyDescent="0.45">
      <c r="A71" s="71" t="s">
        <v>101</v>
      </c>
      <c r="B71" s="1"/>
      <c r="C71" s="55"/>
      <c r="D71" s="1"/>
      <c r="E71" s="80"/>
      <c r="F71" s="55"/>
      <c r="G71" s="1"/>
      <c r="H71" s="55"/>
      <c r="I71" s="1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1:23" ht="15.75" customHeight="1" x14ac:dyDescent="0.45">
      <c r="A72" s="71" t="s">
        <v>102</v>
      </c>
      <c r="B72" s="1"/>
      <c r="C72" s="55"/>
      <c r="D72" s="1"/>
      <c r="E72" s="80"/>
      <c r="F72" s="55"/>
      <c r="G72" s="1"/>
      <c r="H72" s="55"/>
      <c r="I72" s="1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55"/>
      <c r="V72" s="55"/>
      <c r="W72" s="55"/>
    </row>
    <row r="73" spans="1:23" ht="15.75" customHeight="1" x14ac:dyDescent="0.45">
      <c r="A73" s="71" t="s">
        <v>103</v>
      </c>
      <c r="B73" s="1"/>
      <c r="C73" s="55"/>
      <c r="D73" s="1"/>
      <c r="E73" s="80"/>
      <c r="F73" s="55"/>
      <c r="G73" s="1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1:23" ht="15.75" customHeight="1" x14ac:dyDescent="0.45">
      <c r="A74" s="71" t="s">
        <v>104</v>
      </c>
      <c r="B74" s="1"/>
      <c r="C74" s="55"/>
      <c r="D74" s="1"/>
      <c r="E74" s="80"/>
      <c r="F74" s="55"/>
      <c r="G74" s="1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1:23" ht="15.75" customHeight="1" x14ac:dyDescent="0.45">
      <c r="A75" s="71" t="s">
        <v>105</v>
      </c>
      <c r="B75" s="1"/>
      <c r="C75" s="55"/>
      <c r="D75" s="1"/>
      <c r="E75" s="80"/>
      <c r="F75" s="55"/>
      <c r="G75" s="1"/>
    </row>
    <row r="76" spans="1:23" ht="15.75" customHeight="1" x14ac:dyDescent="0.45">
      <c r="A76" s="71" t="s">
        <v>106</v>
      </c>
      <c r="B76" s="1"/>
      <c r="C76" s="55"/>
      <c r="D76" s="1"/>
      <c r="E76" s="80"/>
      <c r="F76" s="55"/>
      <c r="G76" s="1"/>
    </row>
    <row r="77" spans="1:23" ht="15.75" customHeight="1" x14ac:dyDescent="0.45">
      <c r="A77" s="71" t="s">
        <v>107</v>
      </c>
      <c r="B77" s="1"/>
      <c r="C77" s="55"/>
      <c r="D77" s="1"/>
      <c r="E77" s="80"/>
      <c r="F77" s="55"/>
      <c r="G77" s="1"/>
    </row>
    <row r="78" spans="1:23" ht="15.75" customHeight="1" x14ac:dyDescent="0.45">
      <c r="A78" s="71" t="s">
        <v>108</v>
      </c>
      <c r="B78" s="1"/>
      <c r="C78" s="55"/>
      <c r="D78" s="1"/>
      <c r="E78" s="80"/>
      <c r="F78" s="55"/>
      <c r="G78" s="1"/>
    </row>
    <row r="79" spans="1:23" ht="15.75" customHeight="1" x14ac:dyDescent="0.45">
      <c r="A79" s="71" t="s">
        <v>109</v>
      </c>
      <c r="B79" s="1"/>
      <c r="C79" s="55"/>
      <c r="D79" s="1"/>
      <c r="E79" s="80"/>
      <c r="F79" s="55"/>
      <c r="G79" s="1"/>
    </row>
    <row r="80" spans="1:23" ht="15.75" customHeight="1" x14ac:dyDescent="0.45">
      <c r="A80" s="71" t="s">
        <v>110</v>
      </c>
      <c r="B80" s="1"/>
      <c r="C80" s="55"/>
      <c r="D80" s="1"/>
      <c r="E80" s="80"/>
      <c r="F80" s="55"/>
      <c r="G80" s="1"/>
    </row>
    <row r="81" spans="1:7" ht="15.75" customHeight="1" x14ac:dyDescent="0.45">
      <c r="A81" s="71" t="s">
        <v>111</v>
      </c>
      <c r="B81" s="1"/>
      <c r="C81" s="74"/>
      <c r="D81" s="1"/>
      <c r="E81" s="80"/>
      <c r="F81" s="55"/>
      <c r="G81" s="76"/>
    </row>
    <row r="82" spans="1:7" ht="15.75" customHeight="1" x14ac:dyDescent="0.45">
      <c r="A82" s="71" t="s">
        <v>112</v>
      </c>
      <c r="B82" s="1"/>
      <c r="C82" s="55"/>
      <c r="D82" s="55"/>
      <c r="E82" s="80"/>
      <c r="F82" s="55"/>
      <c r="G82" s="1"/>
    </row>
    <row r="83" spans="1:7" ht="15.75" customHeight="1" x14ac:dyDescent="0.45">
      <c r="A83" s="55"/>
      <c r="B83" s="1"/>
      <c r="C83" s="55"/>
      <c r="D83" s="55"/>
      <c r="E83" s="80"/>
      <c r="F83" s="55"/>
      <c r="G83" s="1"/>
    </row>
  </sheetData>
  <mergeCells count="4">
    <mergeCell ref="B1:E1"/>
    <mergeCell ref="A70:B70"/>
    <mergeCell ref="B2:C2"/>
    <mergeCell ref="D2:E2"/>
  </mergeCells>
  <hyperlinks>
    <hyperlink ref="G8" r:id="rId1" xr:uid="{00000000-0004-0000-0100-000000000000}"/>
    <hyperlink ref="G9" r:id="rId2" xr:uid="{00000000-0004-0000-0100-000001000000}"/>
    <hyperlink ref="G12" r:id="rId3" xr:uid="{00000000-0004-0000-0100-000002000000}"/>
    <hyperlink ref="G14" r:id="rId4" xr:uid="{00000000-0004-0000-0100-000003000000}"/>
    <hyperlink ref="G15" r:id="rId5" xr:uid="{00000000-0004-0000-0100-000004000000}"/>
    <hyperlink ref="G16" r:id="rId6" xr:uid="{00000000-0004-0000-0100-000005000000}"/>
    <hyperlink ref="G17" r:id="rId7" xr:uid="{00000000-0004-0000-0100-000006000000}"/>
    <hyperlink ref="G20" r:id="rId8" xr:uid="{00000000-0004-0000-0100-000007000000}"/>
    <hyperlink ref="G24" r:id="rId9" xr:uid="{00000000-0004-0000-0100-000008000000}"/>
    <hyperlink ref="G25" r:id="rId10" xr:uid="{00000000-0004-0000-0100-000009000000}"/>
    <hyperlink ref="G26" r:id="rId11" xr:uid="{00000000-0004-0000-0100-00000A000000}"/>
    <hyperlink ref="G27" r:id="rId12" xr:uid="{00000000-0004-0000-0100-00000B000000}"/>
    <hyperlink ref="G28" r:id="rId13" xr:uid="{00000000-0004-0000-0100-00000C000000}"/>
    <hyperlink ref="G29" r:id="rId14" xr:uid="{00000000-0004-0000-0100-00000D000000}"/>
    <hyperlink ref="G30" r:id="rId15" xr:uid="{00000000-0004-0000-0100-00000E000000}"/>
    <hyperlink ref="G31" r:id="rId16" xr:uid="{00000000-0004-0000-0100-00000F000000}"/>
    <hyperlink ref="G32" r:id="rId17" xr:uid="{00000000-0004-0000-0100-000010000000}"/>
    <hyperlink ref="G33" r:id="rId18" xr:uid="{00000000-0004-0000-0100-000011000000}"/>
    <hyperlink ref="G34" r:id="rId19" xr:uid="{00000000-0004-0000-0100-000012000000}"/>
    <hyperlink ref="G35" r:id="rId20" xr:uid="{00000000-0004-0000-0100-000013000000}"/>
    <hyperlink ref="G42" r:id="rId21" xr:uid="{00000000-0004-0000-0100-000014000000}"/>
    <hyperlink ref="G66" r:id="rId22" xr:uid="{00000000-0004-0000-0100-000015000000}"/>
    <hyperlink ref="G67" r:id="rId23" xr:uid="{00000000-0004-0000-0100-000016000000}"/>
    <hyperlink ref="G68" r:id="rId24" xr:uid="{00000000-0004-0000-0100-000017000000}"/>
    <hyperlink ref="G21" r:id="rId25" xr:uid="{00000000-0004-0000-0100-000018000000}"/>
    <hyperlink ref="G51" r:id="rId26" xr:uid="{D7FC5762-1CF8-49BF-AE74-B0E804457AC4}"/>
    <hyperlink ref="G53" r:id="rId27" xr:uid="{9CA31E20-1C61-4756-94F4-69403DCEEEA2}"/>
  </hyperlinks>
  <pageMargins left="0.7" right="0.7" top="0.75" bottom="0.75" header="0.3" footer="0.3"/>
  <pageSetup orientation="portrait" r:id="rId28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1025"/>
  <sheetViews>
    <sheetView workbookViewId="0">
      <selection activeCell="C2" sqref="C2"/>
    </sheetView>
  </sheetViews>
  <sheetFormatPr defaultColWidth="14.3984375" defaultRowHeight="15.75" customHeight="1" x14ac:dyDescent="0.4"/>
  <cols>
    <col min="1" max="1" width="53.59765625" style="151" customWidth="1"/>
    <col min="2" max="2" width="24.265625" style="151" customWidth="1"/>
    <col min="3" max="3" width="18.73046875" style="151" customWidth="1"/>
    <col min="4" max="4" width="18.3984375" style="151" customWidth="1"/>
    <col min="5" max="7" width="10.6640625" style="151" customWidth="1"/>
    <col min="8" max="8" width="17.86328125" style="151" customWidth="1"/>
    <col min="9" max="16384" width="14.3984375" style="151"/>
  </cols>
  <sheetData>
    <row r="1" spans="1:27" ht="190.5" customHeight="1" x14ac:dyDescent="0.4">
      <c r="A1" s="370"/>
      <c r="B1" s="369" t="s">
        <v>317</v>
      </c>
      <c r="C1" s="369"/>
      <c r="D1" s="369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</row>
    <row r="2" spans="1:27" ht="14.25" x14ac:dyDescent="0.45">
      <c r="A2" s="370"/>
      <c r="B2" s="138" t="s">
        <v>113</v>
      </c>
      <c r="C2" s="386">
        <v>0</v>
      </c>
      <c r="D2" s="140"/>
      <c r="E2" s="141"/>
      <c r="F2" s="149"/>
      <c r="G2" s="149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</row>
    <row r="3" spans="1:27" ht="14.25" x14ac:dyDescent="0.45">
      <c r="A3" s="370"/>
      <c r="B3" s="138" t="s">
        <v>114</v>
      </c>
      <c r="C3" s="142"/>
      <c r="D3" s="140"/>
      <c r="E3" s="141"/>
      <c r="F3" s="149"/>
      <c r="G3" s="149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</row>
    <row r="4" spans="1:27" ht="14.25" x14ac:dyDescent="0.45">
      <c r="A4" s="370"/>
      <c r="B4" s="143" t="s">
        <v>115</v>
      </c>
      <c r="C4" s="387">
        <v>30</v>
      </c>
      <c r="D4" s="145" t="s">
        <v>117</v>
      </c>
      <c r="E4" s="146" t="s">
        <v>118</v>
      </c>
      <c r="F4" s="149"/>
      <c r="G4" s="149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</row>
    <row r="5" spans="1:27" ht="14.25" x14ac:dyDescent="0.45">
      <c r="A5" s="370"/>
      <c r="B5" s="147" t="s">
        <v>119</v>
      </c>
      <c r="C5" s="350">
        <v>3</v>
      </c>
      <c r="D5" s="148" t="s">
        <v>120</v>
      </c>
      <c r="E5" s="146" t="s">
        <v>121</v>
      </c>
      <c r="F5" s="149"/>
      <c r="G5" s="149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</row>
    <row r="6" spans="1:27" ht="14.25" x14ac:dyDescent="0.45">
      <c r="A6" s="370"/>
      <c r="B6" s="148" t="s">
        <v>122</v>
      </c>
      <c r="C6" s="289">
        <f>ROUNDUP(SQRT((C4^2)+((C4*0.7)^2)), 1)</f>
        <v>36.700000000000003</v>
      </c>
      <c r="D6" s="148" t="s">
        <v>123</v>
      </c>
      <c r="E6" s="146" t="s">
        <v>121</v>
      </c>
      <c r="F6" s="149"/>
      <c r="G6" s="149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</row>
    <row r="7" spans="1:27" ht="14.25" x14ac:dyDescent="0.45">
      <c r="A7" s="370"/>
      <c r="B7" s="146"/>
      <c r="C7" s="146"/>
      <c r="D7" s="148" t="s">
        <v>124</v>
      </c>
      <c r="E7" s="146" t="s">
        <v>121</v>
      </c>
      <c r="F7" s="149"/>
      <c r="G7" s="149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</row>
    <row r="8" spans="1:27" ht="15.75" customHeight="1" x14ac:dyDescent="0.45">
      <c r="A8" s="371"/>
      <c r="B8" s="287"/>
      <c r="C8" s="287"/>
      <c r="D8" s="288"/>
      <c r="E8" s="287"/>
      <c r="F8" s="149"/>
      <c r="G8" s="149"/>
      <c r="H8" s="150"/>
      <c r="I8" s="158" t="s">
        <v>262</v>
      </c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</row>
    <row r="9" spans="1:27" ht="15.75" customHeight="1" x14ac:dyDescent="0.55000000000000004">
      <c r="A9" s="135" t="s">
        <v>128</v>
      </c>
      <c r="B9" s="154" t="s">
        <v>5</v>
      </c>
      <c r="C9" s="154" t="s">
        <v>125</v>
      </c>
      <c r="D9" s="155" t="s">
        <v>126</v>
      </c>
      <c r="E9" s="156" t="s">
        <v>127</v>
      </c>
      <c r="F9" s="157" t="s">
        <v>8</v>
      </c>
      <c r="G9" s="157" t="s">
        <v>9</v>
      </c>
      <c r="H9" s="128" t="s">
        <v>225</v>
      </c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</row>
    <row r="10" spans="1:27" ht="15.75" customHeight="1" x14ac:dyDescent="0.45">
      <c r="A10" s="99" t="s">
        <v>248</v>
      </c>
      <c r="B10" s="110" t="s">
        <v>307</v>
      </c>
      <c r="C10" s="101" t="s">
        <v>239</v>
      </c>
      <c r="D10" s="102">
        <v>328</v>
      </c>
      <c r="E10" s="103">
        <v>2</v>
      </c>
      <c r="F10" s="324">
        <f>E10*C2</f>
        <v>0</v>
      </c>
      <c r="G10" s="104">
        <f>F10*D10</f>
        <v>0</v>
      </c>
      <c r="H10" s="340" t="s">
        <v>308</v>
      </c>
      <c r="I10" s="162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</row>
    <row r="11" spans="1:27" ht="15.75" customHeight="1" x14ac:dyDescent="0.45">
      <c r="A11" s="99" t="s">
        <v>247</v>
      </c>
      <c r="B11" s="110" t="s">
        <v>307</v>
      </c>
      <c r="C11" s="101" t="s">
        <v>239</v>
      </c>
      <c r="D11" s="102">
        <v>245</v>
      </c>
      <c r="E11" s="103">
        <v>2</v>
      </c>
      <c r="F11" s="324">
        <f>E11*C2</f>
        <v>0</v>
      </c>
      <c r="G11" s="104">
        <f>F11*D11</f>
        <v>0</v>
      </c>
      <c r="H11" s="161" t="s">
        <v>308</v>
      </c>
      <c r="I11" s="162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</row>
    <row r="12" spans="1:27" ht="15.75" customHeight="1" x14ac:dyDescent="0.45">
      <c r="A12" s="112" t="s">
        <v>246</v>
      </c>
      <c r="B12" s="113" t="s">
        <v>244</v>
      </c>
      <c r="C12" s="107" t="s">
        <v>129</v>
      </c>
      <c r="D12" s="105">
        <v>276.38</v>
      </c>
      <c r="E12" s="108">
        <v>0</v>
      </c>
      <c r="F12" s="108">
        <v>0</v>
      </c>
      <c r="G12" s="106">
        <f>F12*D12</f>
        <v>0</v>
      </c>
      <c r="H12" s="163" t="s">
        <v>243</v>
      </c>
      <c r="I12" s="162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</row>
    <row r="13" spans="1:27" ht="15.75" customHeight="1" x14ac:dyDescent="0.45">
      <c r="A13" s="99" t="s">
        <v>249</v>
      </c>
      <c r="B13" s="110" t="s">
        <v>307</v>
      </c>
      <c r="C13" s="111" t="s">
        <v>242</v>
      </c>
      <c r="D13" s="102">
        <v>192</v>
      </c>
      <c r="E13" s="103">
        <v>4</v>
      </c>
      <c r="F13" s="324">
        <f>E13*C2</f>
        <v>0</v>
      </c>
      <c r="G13" s="104">
        <f>F13*D13</f>
        <v>0</v>
      </c>
      <c r="H13" s="161" t="s">
        <v>308</v>
      </c>
      <c r="I13" s="162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</row>
    <row r="14" spans="1:27" s="166" customFormat="1" ht="15.75" customHeight="1" x14ac:dyDescent="0.45">
      <c r="A14" s="107" t="s">
        <v>245</v>
      </c>
      <c r="B14" s="107" t="s">
        <v>240</v>
      </c>
      <c r="C14" s="107" t="s">
        <v>130</v>
      </c>
      <c r="D14" s="105">
        <v>111.05</v>
      </c>
      <c r="E14" s="108">
        <v>0</v>
      </c>
      <c r="F14" s="108">
        <v>0</v>
      </c>
      <c r="G14" s="104">
        <f>F14*D14</f>
        <v>0</v>
      </c>
      <c r="H14" s="129" t="s">
        <v>241</v>
      </c>
      <c r="I14" s="164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</row>
    <row r="15" spans="1:27" ht="15.75" customHeight="1" x14ac:dyDescent="0.45">
      <c r="A15" s="167"/>
      <c r="B15" s="167"/>
      <c r="C15" s="167"/>
      <c r="D15" s="168"/>
      <c r="E15" s="169"/>
      <c r="F15" s="170"/>
      <c r="G15" s="171"/>
      <c r="H15" s="172"/>
      <c r="I15" s="162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</row>
    <row r="16" spans="1:27" ht="15.75" customHeight="1" x14ac:dyDescent="0.45">
      <c r="E16" s="173"/>
      <c r="F16" s="174"/>
      <c r="G16" s="175"/>
      <c r="H16" s="150"/>
    </row>
    <row r="17" spans="1:27" ht="15.75" customHeight="1" x14ac:dyDescent="0.55000000000000004">
      <c r="A17" s="134" t="s">
        <v>131</v>
      </c>
      <c r="B17" s="176"/>
      <c r="C17" s="177"/>
      <c r="D17" s="178"/>
      <c r="E17" s="179"/>
      <c r="F17" s="174"/>
      <c r="G17" s="180"/>
      <c r="H17" s="181"/>
      <c r="I17" s="162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</row>
    <row r="18" spans="1:27" ht="15.75" customHeight="1" x14ac:dyDescent="0.45">
      <c r="A18" s="119" t="s">
        <v>132</v>
      </c>
      <c r="B18" s="177" t="s">
        <v>133</v>
      </c>
      <c r="C18" s="120" t="s">
        <v>134</v>
      </c>
      <c r="D18" s="136">
        <v>0.9</v>
      </c>
      <c r="E18" s="182">
        <f>(C4+20)*SUM(E10:E14)</f>
        <v>400</v>
      </c>
      <c r="F18" s="174">
        <f>E18*C2</f>
        <v>0</v>
      </c>
      <c r="G18" s="183">
        <f t="shared" ref="G18:G21" si="0">F18*D18</f>
        <v>0</v>
      </c>
      <c r="H18" s="184" t="s">
        <v>135</v>
      </c>
      <c r="I18" s="162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</row>
    <row r="19" spans="1:27" ht="15.75" customHeight="1" x14ac:dyDescent="0.45">
      <c r="A19" s="119" t="s">
        <v>136</v>
      </c>
      <c r="B19" s="177" t="s">
        <v>133</v>
      </c>
      <c r="C19" s="120" t="s">
        <v>137</v>
      </c>
      <c r="D19" s="136">
        <v>396</v>
      </c>
      <c r="E19" s="182"/>
      <c r="F19" s="174">
        <f>E19*C2</f>
        <v>0</v>
      </c>
      <c r="G19" s="183">
        <f t="shared" si="0"/>
        <v>0</v>
      </c>
      <c r="H19" s="185" t="s">
        <v>138</v>
      </c>
      <c r="I19" s="162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</row>
    <row r="20" spans="1:27" ht="15.75" customHeight="1" x14ac:dyDescent="0.45">
      <c r="A20" s="119" t="s">
        <v>139</v>
      </c>
      <c r="B20" s="177" t="s">
        <v>133</v>
      </c>
      <c r="C20" s="120" t="s">
        <v>137</v>
      </c>
      <c r="D20" s="136">
        <v>756</v>
      </c>
      <c r="E20" s="179"/>
      <c r="F20" s="174">
        <f>E20*C2</f>
        <v>0</v>
      </c>
      <c r="G20" s="183">
        <f t="shared" si="0"/>
        <v>0</v>
      </c>
      <c r="H20" s="184" t="s">
        <v>140</v>
      </c>
      <c r="I20" s="162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</row>
    <row r="21" spans="1:27" ht="15.75" customHeight="1" x14ac:dyDescent="0.45">
      <c r="A21" s="119" t="s">
        <v>250</v>
      </c>
      <c r="B21" s="121" t="s">
        <v>18</v>
      </c>
      <c r="C21" s="177"/>
      <c r="D21" s="136">
        <v>27.19</v>
      </c>
      <c r="E21" s="186">
        <f>ROUNDUP((((SUM(E10:E14))*2)/10),0)</f>
        <v>2</v>
      </c>
      <c r="F21" s="174">
        <f>E21*C2</f>
        <v>0</v>
      </c>
      <c r="G21" s="183">
        <f t="shared" si="0"/>
        <v>0</v>
      </c>
      <c r="H21" s="132" t="s">
        <v>141</v>
      </c>
      <c r="I21" s="162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</row>
    <row r="22" spans="1:27" ht="15.75" customHeight="1" x14ac:dyDescent="0.45">
      <c r="A22" s="187"/>
      <c r="B22" s="130"/>
      <c r="C22" s="187"/>
      <c r="D22" s="188"/>
      <c r="E22" s="182"/>
      <c r="F22" s="174"/>
      <c r="G22" s="189"/>
      <c r="H22" s="187"/>
      <c r="I22" s="190"/>
      <c r="J22" s="190"/>
      <c r="K22" s="191"/>
      <c r="L22" s="191"/>
      <c r="M22" s="191"/>
      <c r="N22" s="190"/>
      <c r="O22" s="190"/>
      <c r="P22" s="190"/>
      <c r="Q22" s="190"/>
      <c r="S22" s="192"/>
      <c r="T22" s="192"/>
      <c r="U22" s="192"/>
      <c r="V22" s="192"/>
      <c r="W22" s="192"/>
      <c r="X22" s="192"/>
      <c r="Y22" s="192"/>
      <c r="Z22" s="192"/>
      <c r="AA22" s="193"/>
    </row>
    <row r="23" spans="1:27" ht="15.75" customHeight="1" x14ac:dyDescent="0.55000000000000004">
      <c r="A23" s="134" t="s">
        <v>142</v>
      </c>
      <c r="B23" s="130"/>
      <c r="C23" s="187"/>
      <c r="D23" s="188"/>
      <c r="E23" s="182"/>
      <c r="F23" s="174"/>
      <c r="G23" s="189"/>
      <c r="H23" s="187"/>
      <c r="I23" s="190"/>
      <c r="J23" s="190"/>
      <c r="K23" s="191"/>
      <c r="L23" s="191"/>
      <c r="M23" s="191"/>
      <c r="N23" s="190"/>
      <c r="O23" s="190"/>
      <c r="P23" s="190"/>
      <c r="Q23" s="190"/>
      <c r="S23" s="194"/>
      <c r="T23" s="194"/>
      <c r="U23" s="194"/>
      <c r="V23" s="194"/>
      <c r="W23" s="194"/>
      <c r="X23" s="194"/>
      <c r="Y23" s="194"/>
      <c r="Z23" s="194"/>
      <c r="AA23" s="195"/>
    </row>
    <row r="24" spans="1:27" ht="15.75" customHeight="1" x14ac:dyDescent="0.45">
      <c r="A24" s="119" t="s">
        <v>143</v>
      </c>
      <c r="B24" s="121" t="s">
        <v>144</v>
      </c>
      <c r="C24" s="120" t="s">
        <v>145</v>
      </c>
      <c r="D24" s="136">
        <v>10.220000000000001</v>
      </c>
      <c r="E24" s="182" t="str">
        <f>IF((E10+E11)&gt;1, "1", "0")</f>
        <v>1</v>
      </c>
      <c r="F24" s="174">
        <f>E24*C2</f>
        <v>0</v>
      </c>
      <c r="G24" s="183">
        <f t="shared" ref="G24:G42" si="1">F24*D24</f>
        <v>0</v>
      </c>
      <c r="H24" s="132" t="s">
        <v>146</v>
      </c>
      <c r="I24" s="162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</row>
    <row r="25" spans="1:27" ht="15.75" customHeight="1" x14ac:dyDescent="0.45">
      <c r="A25" s="119" t="s">
        <v>147</v>
      </c>
      <c r="B25" s="121" t="s">
        <v>144</v>
      </c>
      <c r="C25" s="120" t="s">
        <v>148</v>
      </c>
      <c r="D25" s="136">
        <v>17.86</v>
      </c>
      <c r="E25" s="182" t="str">
        <f>IF((E12+E13)&gt;3, "1", "0")</f>
        <v>1</v>
      </c>
      <c r="F25" s="174">
        <f>E25*C2</f>
        <v>0</v>
      </c>
      <c r="G25" s="183">
        <f t="shared" si="1"/>
        <v>0</v>
      </c>
      <c r="H25" s="132" t="s">
        <v>149</v>
      </c>
      <c r="I25" s="162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</row>
    <row r="26" spans="1:27" ht="15.75" customHeight="1" x14ac:dyDescent="0.45">
      <c r="A26" s="119" t="s">
        <v>150</v>
      </c>
      <c r="B26" s="121" t="s">
        <v>151</v>
      </c>
      <c r="C26" s="120" t="s">
        <v>152</v>
      </c>
      <c r="D26" s="136">
        <v>4.95</v>
      </c>
      <c r="E26" s="182">
        <v>1</v>
      </c>
      <c r="F26" s="174">
        <f>E26*C2</f>
        <v>0</v>
      </c>
      <c r="G26" s="183">
        <f t="shared" si="1"/>
        <v>0</v>
      </c>
      <c r="H26" s="132" t="s">
        <v>153</v>
      </c>
      <c r="I26" s="162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</row>
    <row r="27" spans="1:27" ht="15.75" customHeight="1" x14ac:dyDescent="0.45">
      <c r="A27" s="137" t="s">
        <v>154</v>
      </c>
      <c r="B27" s="121" t="s">
        <v>151</v>
      </c>
      <c r="C27" s="120" t="s">
        <v>155</v>
      </c>
      <c r="D27" s="136">
        <v>37</v>
      </c>
      <c r="E27" s="182">
        <v>1</v>
      </c>
      <c r="F27" s="174">
        <f>E27*C2</f>
        <v>0</v>
      </c>
      <c r="G27" s="183">
        <f t="shared" si="1"/>
        <v>0</v>
      </c>
      <c r="H27" s="132" t="s">
        <v>156</v>
      </c>
      <c r="I27" s="162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</row>
    <row r="28" spans="1:27" ht="15.75" customHeight="1" x14ac:dyDescent="0.45">
      <c r="A28" s="119" t="s">
        <v>157</v>
      </c>
      <c r="B28" s="121" t="s">
        <v>151</v>
      </c>
      <c r="C28" s="120" t="s">
        <v>158</v>
      </c>
      <c r="D28" s="136">
        <v>19.95</v>
      </c>
      <c r="E28" s="182">
        <v>1</v>
      </c>
      <c r="F28" s="174">
        <f>E28*C2</f>
        <v>0</v>
      </c>
      <c r="G28" s="183">
        <f t="shared" si="1"/>
        <v>0</v>
      </c>
      <c r="H28" s="132" t="s">
        <v>159</v>
      </c>
      <c r="I28" s="162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</row>
    <row r="29" spans="1:27" ht="15.75" customHeight="1" x14ac:dyDescent="0.45">
      <c r="A29" s="137" t="s">
        <v>160</v>
      </c>
      <c r="B29" s="121" t="s">
        <v>151</v>
      </c>
      <c r="C29" s="120" t="s">
        <v>161</v>
      </c>
      <c r="D29" s="136">
        <v>156</v>
      </c>
      <c r="E29" s="182">
        <f>ROUNDDOWN((C4/10)-1, 0)</f>
        <v>2</v>
      </c>
      <c r="F29" s="174">
        <f>E29*C2</f>
        <v>0</v>
      </c>
      <c r="G29" s="183">
        <f t="shared" si="1"/>
        <v>0</v>
      </c>
      <c r="H29" s="132" t="s">
        <v>162</v>
      </c>
      <c r="I29" s="162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</row>
    <row r="30" spans="1:27" ht="15.75" customHeight="1" x14ac:dyDescent="0.45">
      <c r="A30" s="137" t="s">
        <v>163</v>
      </c>
      <c r="B30" s="121" t="s">
        <v>151</v>
      </c>
      <c r="C30" s="120" t="s">
        <v>252</v>
      </c>
      <c r="D30" s="136">
        <v>269</v>
      </c>
      <c r="E30" s="182">
        <v>1</v>
      </c>
      <c r="F30" s="174">
        <f>E30*C2</f>
        <v>0</v>
      </c>
      <c r="G30" s="183">
        <f t="shared" si="1"/>
        <v>0</v>
      </c>
      <c r="H30" s="196" t="s">
        <v>251</v>
      </c>
      <c r="I30" s="162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</row>
    <row r="31" spans="1:27" ht="15.75" customHeight="1" x14ac:dyDescent="0.45">
      <c r="A31" s="119" t="s">
        <v>253</v>
      </c>
      <c r="B31" s="121" t="s">
        <v>151</v>
      </c>
      <c r="C31" s="120" t="s">
        <v>255</v>
      </c>
      <c r="D31" s="136">
        <v>369</v>
      </c>
      <c r="E31" s="182">
        <v>1</v>
      </c>
      <c r="F31" s="174">
        <f>E31*C2</f>
        <v>0</v>
      </c>
      <c r="G31" s="183">
        <f t="shared" si="1"/>
        <v>0</v>
      </c>
      <c r="H31" s="196" t="s">
        <v>254</v>
      </c>
      <c r="I31" s="162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</row>
    <row r="32" spans="1:27" ht="15.75" customHeight="1" x14ac:dyDescent="0.45">
      <c r="A32" s="124" t="s">
        <v>256</v>
      </c>
      <c r="B32" s="125" t="s">
        <v>151</v>
      </c>
      <c r="C32" s="124" t="s">
        <v>257</v>
      </c>
      <c r="D32" s="122">
        <v>269</v>
      </c>
      <c r="E32" s="290">
        <v>0</v>
      </c>
      <c r="F32" s="126">
        <f>E32*C2</f>
        <v>0</v>
      </c>
      <c r="G32" s="123">
        <f t="shared" si="1"/>
        <v>0</v>
      </c>
      <c r="H32" s="197" t="s">
        <v>258</v>
      </c>
      <c r="I32" s="162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</row>
    <row r="33" spans="1:27" ht="15.75" customHeight="1" thickBot="1" x14ac:dyDescent="0.5">
      <c r="A33" s="303" t="s">
        <v>272</v>
      </c>
      <c r="B33" s="292" t="s">
        <v>151</v>
      </c>
      <c r="C33" s="213" t="s">
        <v>274</v>
      </c>
      <c r="D33" s="214">
        <v>239</v>
      </c>
      <c r="E33" s="304">
        <v>1</v>
      </c>
      <c r="F33" s="174">
        <f>E33*C2</f>
        <v>0</v>
      </c>
      <c r="G33" s="183">
        <f t="shared" si="1"/>
        <v>0</v>
      </c>
      <c r="H33" s="198" t="s">
        <v>273</v>
      </c>
      <c r="I33" s="162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</row>
    <row r="34" spans="1:27" ht="15.75" customHeight="1" thickBot="1" x14ac:dyDescent="0.5">
      <c r="A34" s="305" t="s">
        <v>287</v>
      </c>
      <c r="B34" s="306"/>
      <c r="C34" s="307"/>
      <c r="D34" s="308"/>
      <c r="E34" s="309">
        <f>(C6*3+15)*C2</f>
        <v>0</v>
      </c>
      <c r="F34" s="291"/>
      <c r="G34" s="183"/>
      <c r="H34" s="198"/>
      <c r="I34" s="162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</row>
    <row r="35" spans="1:27" ht="15.75" customHeight="1" x14ac:dyDescent="0.45">
      <c r="A35" s="293" t="s">
        <v>164</v>
      </c>
      <c r="B35" s="294" t="s">
        <v>165</v>
      </c>
      <c r="C35" s="295">
        <v>21015025</v>
      </c>
      <c r="D35" s="296">
        <v>55.49</v>
      </c>
      <c r="E35" s="297" t="str">
        <f>_xlfn.IFS(E34&gt;251, "0", E34=0, "0", E34&lt;251, "1")</f>
        <v>0</v>
      </c>
      <c r="F35" s="291" t="str">
        <f>E35</f>
        <v>0</v>
      </c>
      <c r="G35" s="183">
        <f t="shared" si="1"/>
        <v>0</v>
      </c>
      <c r="H35" s="199" t="s">
        <v>166</v>
      </c>
      <c r="I35" s="162"/>
      <c r="J35" s="200"/>
      <c r="K35" s="201"/>
      <c r="L35" s="202"/>
      <c r="M35" s="202"/>
      <c r="N35" s="203"/>
      <c r="O35" s="204"/>
      <c r="P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</row>
    <row r="36" spans="1:27" ht="15.75" customHeight="1" thickBot="1" x14ac:dyDescent="0.5">
      <c r="A36" s="298" t="s">
        <v>167</v>
      </c>
      <c r="B36" s="299" t="s">
        <v>165</v>
      </c>
      <c r="C36" s="300">
        <v>21015050</v>
      </c>
      <c r="D36" s="301">
        <v>103.99</v>
      </c>
      <c r="E36" s="302" t="str">
        <f>IF(E34&gt;251, "1", "0")</f>
        <v>0</v>
      </c>
      <c r="F36" s="291" t="str">
        <f>E36</f>
        <v>0</v>
      </c>
      <c r="G36" s="183">
        <f t="shared" si="1"/>
        <v>0</v>
      </c>
      <c r="H36" s="185" t="s">
        <v>168</v>
      </c>
      <c r="I36" s="162"/>
      <c r="J36" s="205"/>
      <c r="K36" s="206"/>
      <c r="L36" s="149"/>
      <c r="M36" s="149"/>
      <c r="N36" s="150"/>
      <c r="O36" s="207"/>
      <c r="P36" s="208"/>
      <c r="R36" s="150"/>
      <c r="S36" s="150"/>
      <c r="T36" s="150"/>
      <c r="U36" s="150"/>
      <c r="V36" s="150"/>
      <c r="W36" s="150"/>
      <c r="X36" s="150"/>
      <c r="Y36" s="150"/>
      <c r="Z36" s="150"/>
      <c r="AA36" s="150"/>
    </row>
    <row r="37" spans="1:27" ht="15.75" customHeight="1" x14ac:dyDescent="0.45">
      <c r="A37" s="95" t="s">
        <v>169</v>
      </c>
      <c r="B37" s="220" t="s">
        <v>165</v>
      </c>
      <c r="C37" s="221">
        <v>51202051</v>
      </c>
      <c r="D37" s="222">
        <v>0.18</v>
      </c>
      <c r="E37" s="267">
        <f>C5*4</f>
        <v>12</v>
      </c>
      <c r="F37" s="174">
        <f>E37*C2</f>
        <v>0</v>
      </c>
      <c r="G37" s="183">
        <f t="shared" si="1"/>
        <v>0</v>
      </c>
      <c r="H37" s="209" t="s">
        <v>170</v>
      </c>
      <c r="I37" s="162"/>
      <c r="J37" s="205"/>
      <c r="K37" s="206"/>
      <c r="L37" s="149"/>
      <c r="M37" s="149"/>
      <c r="N37" s="150"/>
      <c r="O37" s="210"/>
      <c r="P37" s="208"/>
      <c r="R37" s="150"/>
      <c r="S37" s="150"/>
      <c r="T37" s="150"/>
      <c r="U37" s="150"/>
      <c r="V37" s="150"/>
      <c r="W37" s="150"/>
      <c r="X37" s="150"/>
      <c r="Y37" s="150"/>
      <c r="Z37" s="150"/>
      <c r="AA37" s="150"/>
    </row>
    <row r="38" spans="1:27" ht="15.75" customHeight="1" x14ac:dyDescent="0.45">
      <c r="A38" s="119" t="s">
        <v>171</v>
      </c>
      <c r="B38" s="121" t="s">
        <v>165</v>
      </c>
      <c r="C38" s="120">
        <v>51301051</v>
      </c>
      <c r="D38" s="136">
        <v>0.22</v>
      </c>
      <c r="E38" s="186">
        <f>C5*8</f>
        <v>24</v>
      </c>
      <c r="F38" s="174">
        <f>E38*C2</f>
        <v>0</v>
      </c>
      <c r="G38" s="183">
        <f t="shared" si="1"/>
        <v>0</v>
      </c>
      <c r="H38" s="209" t="s">
        <v>172</v>
      </c>
      <c r="I38" s="162"/>
      <c r="J38" s="205"/>
      <c r="K38" s="206"/>
      <c r="L38" s="149"/>
      <c r="M38" s="149"/>
      <c r="N38" s="150"/>
      <c r="O38" s="210"/>
      <c r="P38" s="208"/>
      <c r="R38" s="150"/>
      <c r="S38" s="150"/>
      <c r="T38" s="150"/>
      <c r="U38" s="150"/>
      <c r="V38" s="150"/>
      <c r="W38" s="150"/>
      <c r="X38" s="150"/>
      <c r="Y38" s="150"/>
      <c r="Z38" s="150"/>
      <c r="AA38" s="150"/>
    </row>
    <row r="39" spans="1:27" ht="15.75" customHeight="1" x14ac:dyDescent="0.45">
      <c r="A39" s="211" t="s">
        <v>176</v>
      </c>
      <c r="B39" s="212" t="s">
        <v>174</v>
      </c>
      <c r="C39" s="213">
        <v>51505072</v>
      </c>
      <c r="D39" s="214">
        <v>7.99</v>
      </c>
      <c r="E39" s="215">
        <f>C5</f>
        <v>3</v>
      </c>
      <c r="F39" s="216">
        <f>E39*C2</f>
        <v>0</v>
      </c>
      <c r="G39" s="217">
        <f t="shared" si="1"/>
        <v>0</v>
      </c>
      <c r="H39" s="218" t="s">
        <v>177</v>
      </c>
      <c r="I39" s="162"/>
      <c r="J39" s="205"/>
      <c r="K39" s="206"/>
      <c r="L39" s="149"/>
      <c r="M39" s="149"/>
      <c r="N39" s="150"/>
      <c r="O39" s="210"/>
      <c r="P39" s="208"/>
      <c r="R39" s="150"/>
      <c r="S39" s="150"/>
      <c r="T39" s="150"/>
      <c r="U39" s="150"/>
      <c r="V39" s="150"/>
      <c r="W39" s="150"/>
      <c r="X39" s="150"/>
      <c r="Y39" s="150"/>
      <c r="Z39" s="150"/>
      <c r="AA39" s="150"/>
    </row>
    <row r="40" spans="1:27" ht="15.75" customHeight="1" x14ac:dyDescent="0.45">
      <c r="A40" s="100" t="s">
        <v>259</v>
      </c>
      <c r="B40" s="100" t="s">
        <v>165</v>
      </c>
      <c r="C40" s="101">
        <v>94800008</v>
      </c>
      <c r="D40" s="102">
        <v>6.49</v>
      </c>
      <c r="E40" s="103">
        <v>3</v>
      </c>
      <c r="F40" s="325">
        <f>E40*C2</f>
        <v>0</v>
      </c>
      <c r="G40" s="326">
        <f>F40*D40</f>
        <v>0</v>
      </c>
      <c r="H40" s="219" t="s">
        <v>260</v>
      </c>
      <c r="I40" s="162"/>
      <c r="J40" s="205"/>
      <c r="K40" s="206"/>
      <c r="L40" s="149"/>
      <c r="M40" s="149"/>
      <c r="N40" s="150"/>
      <c r="O40" s="210"/>
      <c r="P40" s="208"/>
      <c r="R40" s="150"/>
      <c r="S40" s="150"/>
      <c r="T40" s="150"/>
      <c r="U40" s="150"/>
      <c r="V40" s="150"/>
      <c r="W40" s="150"/>
      <c r="X40" s="150"/>
      <c r="Y40" s="150"/>
      <c r="Z40" s="150"/>
      <c r="AA40" s="150"/>
    </row>
    <row r="41" spans="1:27" ht="15.75" customHeight="1" x14ac:dyDescent="0.45">
      <c r="A41" s="95" t="s">
        <v>180</v>
      </c>
      <c r="B41" s="220" t="s">
        <v>181</v>
      </c>
      <c r="C41" s="221" t="s">
        <v>182</v>
      </c>
      <c r="D41" s="222">
        <v>24.5</v>
      </c>
      <c r="E41" s="223">
        <f>C5</f>
        <v>3</v>
      </c>
      <c r="F41" s="170">
        <f>E41*C2</f>
        <v>0</v>
      </c>
      <c r="G41" s="224">
        <f t="shared" si="1"/>
        <v>0</v>
      </c>
      <c r="H41" s="209" t="s">
        <v>183</v>
      </c>
      <c r="I41" s="162" t="s">
        <v>261</v>
      </c>
      <c r="J41" s="205"/>
      <c r="K41" s="206"/>
      <c r="L41" s="149"/>
      <c r="M41" s="149"/>
      <c r="N41" s="150"/>
      <c r="O41" s="210"/>
      <c r="P41" s="208"/>
      <c r="R41" s="150"/>
      <c r="S41" s="150"/>
      <c r="T41" s="150"/>
      <c r="U41" s="150"/>
      <c r="V41" s="150"/>
      <c r="W41" s="150"/>
      <c r="X41" s="150"/>
      <c r="Y41" s="150"/>
      <c r="Z41" s="150"/>
      <c r="AA41" s="150"/>
    </row>
    <row r="42" spans="1:27" ht="15.75" customHeight="1" x14ac:dyDescent="0.45">
      <c r="A42" s="187" t="s">
        <v>184</v>
      </c>
      <c r="B42" s="130" t="s">
        <v>30</v>
      </c>
      <c r="C42" s="187"/>
      <c r="D42" s="188">
        <v>35</v>
      </c>
      <c r="E42" s="182">
        <v>1</v>
      </c>
      <c r="F42" s="174">
        <f>E42*C2</f>
        <v>0</v>
      </c>
      <c r="G42" s="183">
        <f t="shared" si="1"/>
        <v>0</v>
      </c>
      <c r="H42" s="225" t="s">
        <v>263</v>
      </c>
      <c r="I42" s="226"/>
      <c r="J42" s="190"/>
      <c r="K42" s="191"/>
      <c r="L42" s="191"/>
      <c r="M42" s="191"/>
      <c r="N42" s="190"/>
      <c r="O42" s="190"/>
      <c r="P42" s="190"/>
      <c r="Q42" s="190"/>
      <c r="AA42" s="227"/>
    </row>
    <row r="43" spans="1:27" ht="15.75" customHeight="1" x14ac:dyDescent="0.45">
      <c r="A43" s="187"/>
      <c r="B43" s="130"/>
      <c r="C43" s="187"/>
      <c r="D43" s="188"/>
      <c r="E43" s="182"/>
      <c r="F43" s="174"/>
      <c r="G43" s="189"/>
      <c r="H43" s="187"/>
      <c r="I43" s="190"/>
      <c r="J43" s="190"/>
      <c r="K43" s="191"/>
      <c r="L43" s="191"/>
      <c r="M43" s="191"/>
      <c r="N43" s="190"/>
      <c r="O43" s="190"/>
      <c r="P43" s="190"/>
      <c r="Q43" s="190"/>
      <c r="AA43" s="227"/>
    </row>
    <row r="44" spans="1:27" ht="15.75" customHeight="1" x14ac:dyDescent="0.55000000000000004">
      <c r="A44" s="228" t="s">
        <v>185</v>
      </c>
      <c r="B44" s="187"/>
      <c r="C44" s="187"/>
      <c r="D44" s="188"/>
      <c r="E44" s="182"/>
      <c r="F44" s="174"/>
      <c r="G44" s="189"/>
      <c r="H44" s="127"/>
      <c r="I44" s="190"/>
      <c r="J44" s="190"/>
      <c r="K44" s="191"/>
      <c r="L44" s="229"/>
      <c r="M44" s="229"/>
      <c r="N44" s="230"/>
      <c r="O44" s="230"/>
      <c r="P44" s="190"/>
      <c r="Q44" s="230"/>
      <c r="S44" s="194"/>
      <c r="T44" s="194"/>
      <c r="U44" s="194"/>
      <c r="V44" s="194"/>
      <c r="W44" s="194"/>
      <c r="X44" s="194"/>
      <c r="Y44" s="194"/>
      <c r="Z44" s="194"/>
      <c r="AA44" s="195"/>
    </row>
    <row r="45" spans="1:27" ht="15.75" customHeight="1" x14ac:dyDescent="0.45">
      <c r="A45" s="187" t="s">
        <v>265</v>
      </c>
      <c r="B45" s="187" t="s">
        <v>18</v>
      </c>
      <c r="C45" s="187"/>
      <c r="D45" s="231">
        <v>84</v>
      </c>
      <c r="E45" s="182" t="str">
        <f>IF(E4="Y", "1", "0")</f>
        <v>1</v>
      </c>
      <c r="F45" s="174">
        <f>E45*C2</f>
        <v>0</v>
      </c>
      <c r="G45" s="183">
        <f t="shared" ref="G45:G51" si="2">F45*D45</f>
        <v>0</v>
      </c>
      <c r="H45" s="235" t="s">
        <v>264</v>
      </c>
      <c r="I45" s="162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</row>
    <row r="46" spans="1:27" ht="15.75" customHeight="1" x14ac:dyDescent="0.45">
      <c r="A46" s="131" t="s">
        <v>267</v>
      </c>
      <c r="B46" s="187" t="s">
        <v>18</v>
      </c>
      <c r="C46" s="187"/>
      <c r="D46" s="231">
        <v>195.99</v>
      </c>
      <c r="E46" s="182" t="str">
        <f>IF(E7="Y", "1", (IF(E4="Y", "1", "0")))</f>
        <v>1</v>
      </c>
      <c r="F46" s="174">
        <f>E46*C2</f>
        <v>0</v>
      </c>
      <c r="G46" s="183">
        <f t="shared" si="2"/>
        <v>0</v>
      </c>
      <c r="H46" s="132" t="s">
        <v>266</v>
      </c>
      <c r="I46" s="162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</row>
    <row r="47" spans="1:27" ht="15.75" customHeight="1" x14ac:dyDescent="0.45">
      <c r="A47" s="187" t="s">
        <v>186</v>
      </c>
      <c r="B47" s="187" t="s">
        <v>18</v>
      </c>
      <c r="C47" s="187"/>
      <c r="D47" s="231">
        <v>105</v>
      </c>
      <c r="E47" s="182" t="str">
        <f>IF(E4="Y", "1", "0")</f>
        <v>1</v>
      </c>
      <c r="F47" s="174">
        <f>E47*C2</f>
        <v>0</v>
      </c>
      <c r="G47" s="183">
        <f t="shared" si="2"/>
        <v>0</v>
      </c>
      <c r="H47" s="235" t="s">
        <v>187</v>
      </c>
      <c r="I47" s="162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</row>
    <row r="48" spans="1:27" ht="15.75" customHeight="1" x14ac:dyDescent="0.45">
      <c r="A48" s="187" t="s">
        <v>188</v>
      </c>
      <c r="B48" s="187" t="s">
        <v>18</v>
      </c>
      <c r="C48" s="187"/>
      <c r="D48" s="231">
        <v>58.64</v>
      </c>
      <c r="E48" s="182" t="str">
        <f>IF(E4="Y", "1",  "0")</f>
        <v>1</v>
      </c>
      <c r="F48" s="174">
        <f>E48*C2</f>
        <v>0</v>
      </c>
      <c r="G48" s="183">
        <f t="shared" si="2"/>
        <v>0</v>
      </c>
      <c r="H48" s="235" t="s">
        <v>189</v>
      </c>
      <c r="I48" s="162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</row>
    <row r="49" spans="1:27" ht="15.75" customHeight="1" x14ac:dyDescent="0.45">
      <c r="A49" s="187" t="s">
        <v>190</v>
      </c>
      <c r="B49" s="187" t="s">
        <v>18</v>
      </c>
      <c r="C49" s="187"/>
      <c r="D49" s="231">
        <v>20.09</v>
      </c>
      <c r="E49" s="182" t="str">
        <f>IF(E4="Y", "1", "0")</f>
        <v>1</v>
      </c>
      <c r="F49" s="174">
        <f>E49*C2</f>
        <v>0</v>
      </c>
      <c r="G49" s="183">
        <f t="shared" si="2"/>
        <v>0</v>
      </c>
      <c r="H49" s="235" t="s">
        <v>191</v>
      </c>
      <c r="I49" s="162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</row>
    <row r="50" spans="1:27" ht="15.75" customHeight="1" x14ac:dyDescent="0.45">
      <c r="A50" s="187" t="s">
        <v>192</v>
      </c>
      <c r="B50" s="187" t="s">
        <v>269</v>
      </c>
      <c r="C50" s="187"/>
      <c r="D50" s="231">
        <v>119.2</v>
      </c>
      <c r="E50" s="182" t="str">
        <f>IF(E7="Y", "1", "0")</f>
        <v>0</v>
      </c>
      <c r="F50" s="174">
        <f>E50*C2</f>
        <v>0</v>
      </c>
      <c r="G50" s="183">
        <f t="shared" si="2"/>
        <v>0</v>
      </c>
      <c r="H50" s="235" t="s">
        <v>268</v>
      </c>
      <c r="I50" s="162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</row>
    <row r="51" spans="1:27" ht="15.75" customHeight="1" x14ac:dyDescent="0.45">
      <c r="A51" s="133" t="s">
        <v>271</v>
      </c>
      <c r="B51" s="187" t="s">
        <v>18</v>
      </c>
      <c r="C51" s="187"/>
      <c r="D51" s="231">
        <v>23.99</v>
      </c>
      <c r="E51" s="182" t="str">
        <f>IF(E5="Y", "1", "0")</f>
        <v>0</v>
      </c>
      <c r="F51" s="174">
        <f>E51*C2</f>
        <v>0</v>
      </c>
      <c r="G51" s="183">
        <f t="shared" si="2"/>
        <v>0</v>
      </c>
      <c r="H51" s="235" t="s">
        <v>270</v>
      </c>
      <c r="I51" s="162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</row>
    <row r="52" spans="1:27" ht="13.15" x14ac:dyDescent="0.4">
      <c r="H52" s="150"/>
    </row>
    <row r="53" spans="1:27" ht="13.15" x14ac:dyDescent="0.4">
      <c r="H53" s="150"/>
    </row>
    <row r="54" spans="1:27" ht="13.15" x14ac:dyDescent="0.4">
      <c r="E54" s="232" t="s">
        <v>44</v>
      </c>
      <c r="F54" s="233"/>
      <c r="G54" s="234">
        <f>SUM(G10:G51)</f>
        <v>0</v>
      </c>
      <c r="H54" s="150"/>
    </row>
    <row r="55" spans="1:27" ht="13.15" x14ac:dyDescent="0.4">
      <c r="H55" s="150"/>
    </row>
    <row r="56" spans="1:27" ht="13.15" x14ac:dyDescent="0.4">
      <c r="H56" s="150"/>
    </row>
    <row r="57" spans="1:27" ht="13.15" x14ac:dyDescent="0.4">
      <c r="H57" s="150"/>
    </row>
    <row r="58" spans="1:27" ht="13.15" x14ac:dyDescent="0.4">
      <c r="H58" s="150"/>
    </row>
    <row r="59" spans="1:27" ht="13.15" x14ac:dyDescent="0.4">
      <c r="H59" s="150"/>
    </row>
    <row r="60" spans="1:27" ht="13.15" x14ac:dyDescent="0.4">
      <c r="H60" s="150"/>
    </row>
    <row r="61" spans="1:27" ht="13.15" x14ac:dyDescent="0.4">
      <c r="H61" s="150"/>
    </row>
    <row r="62" spans="1:27" ht="13.15" x14ac:dyDescent="0.4">
      <c r="H62" s="150"/>
    </row>
    <row r="63" spans="1:27" ht="13.15" x14ac:dyDescent="0.4">
      <c r="H63" s="150"/>
    </row>
    <row r="64" spans="1:27" ht="13.15" x14ac:dyDescent="0.4">
      <c r="H64" s="150"/>
    </row>
    <row r="65" spans="8:8" ht="13.15" x14ac:dyDescent="0.4">
      <c r="H65" s="150"/>
    </row>
    <row r="66" spans="8:8" ht="13.15" x14ac:dyDescent="0.4">
      <c r="H66" s="150"/>
    </row>
    <row r="67" spans="8:8" ht="13.15" x14ac:dyDescent="0.4">
      <c r="H67" s="150"/>
    </row>
    <row r="68" spans="8:8" ht="13.15" x14ac:dyDescent="0.4">
      <c r="H68" s="150"/>
    </row>
    <row r="69" spans="8:8" ht="13.15" x14ac:dyDescent="0.4">
      <c r="H69" s="150"/>
    </row>
    <row r="70" spans="8:8" ht="13.15" x14ac:dyDescent="0.4">
      <c r="H70" s="150"/>
    </row>
    <row r="71" spans="8:8" ht="13.15" x14ac:dyDescent="0.4">
      <c r="H71" s="150"/>
    </row>
    <row r="72" spans="8:8" ht="13.15" x14ac:dyDescent="0.4">
      <c r="H72" s="150"/>
    </row>
    <row r="73" spans="8:8" ht="13.15" x14ac:dyDescent="0.4">
      <c r="H73" s="150"/>
    </row>
    <row r="74" spans="8:8" ht="13.15" x14ac:dyDescent="0.4">
      <c r="H74" s="150"/>
    </row>
    <row r="75" spans="8:8" ht="13.15" x14ac:dyDescent="0.4">
      <c r="H75" s="150"/>
    </row>
    <row r="76" spans="8:8" ht="13.15" x14ac:dyDescent="0.4">
      <c r="H76" s="150"/>
    </row>
    <row r="77" spans="8:8" ht="13.15" x14ac:dyDescent="0.4">
      <c r="H77" s="150"/>
    </row>
    <row r="78" spans="8:8" ht="13.15" x14ac:dyDescent="0.4">
      <c r="H78" s="150"/>
    </row>
    <row r="79" spans="8:8" ht="13.15" x14ac:dyDescent="0.4">
      <c r="H79" s="150"/>
    </row>
    <row r="80" spans="8:8" ht="13.15" x14ac:dyDescent="0.4">
      <c r="H80" s="150"/>
    </row>
    <row r="81" spans="8:8" ht="13.15" x14ac:dyDescent="0.4">
      <c r="H81" s="150"/>
    </row>
    <row r="82" spans="8:8" ht="13.15" x14ac:dyDescent="0.4">
      <c r="H82" s="150"/>
    </row>
    <row r="83" spans="8:8" ht="13.15" x14ac:dyDescent="0.4">
      <c r="H83" s="150"/>
    </row>
    <row r="84" spans="8:8" ht="13.15" x14ac:dyDescent="0.4">
      <c r="H84" s="150"/>
    </row>
    <row r="85" spans="8:8" ht="13.15" x14ac:dyDescent="0.4">
      <c r="H85" s="150"/>
    </row>
    <row r="86" spans="8:8" ht="13.15" x14ac:dyDescent="0.4">
      <c r="H86" s="150"/>
    </row>
    <row r="87" spans="8:8" ht="13.15" x14ac:dyDescent="0.4">
      <c r="H87" s="150"/>
    </row>
    <row r="88" spans="8:8" ht="13.15" x14ac:dyDescent="0.4">
      <c r="H88" s="150"/>
    </row>
    <row r="89" spans="8:8" ht="13.15" x14ac:dyDescent="0.4">
      <c r="H89" s="150"/>
    </row>
    <row r="90" spans="8:8" ht="13.15" x14ac:dyDescent="0.4">
      <c r="H90" s="150"/>
    </row>
    <row r="91" spans="8:8" ht="13.15" x14ac:dyDescent="0.4">
      <c r="H91" s="150"/>
    </row>
    <row r="92" spans="8:8" ht="13.15" x14ac:dyDescent="0.4">
      <c r="H92" s="150"/>
    </row>
    <row r="93" spans="8:8" ht="13.15" x14ac:dyDescent="0.4">
      <c r="H93" s="150"/>
    </row>
    <row r="94" spans="8:8" ht="13.15" x14ac:dyDescent="0.4">
      <c r="H94" s="150"/>
    </row>
    <row r="95" spans="8:8" ht="13.15" x14ac:dyDescent="0.4">
      <c r="H95" s="150"/>
    </row>
    <row r="96" spans="8:8" ht="13.15" x14ac:dyDescent="0.4">
      <c r="H96" s="150"/>
    </row>
    <row r="97" spans="8:8" ht="13.15" x14ac:dyDescent="0.4">
      <c r="H97" s="150"/>
    </row>
    <row r="98" spans="8:8" ht="13.15" x14ac:dyDescent="0.4">
      <c r="H98" s="150"/>
    </row>
    <row r="99" spans="8:8" ht="13.15" x14ac:dyDescent="0.4">
      <c r="H99" s="150"/>
    </row>
    <row r="100" spans="8:8" ht="13.15" x14ac:dyDescent="0.4">
      <c r="H100" s="150"/>
    </row>
    <row r="101" spans="8:8" ht="13.15" x14ac:dyDescent="0.4">
      <c r="H101" s="150"/>
    </row>
    <row r="102" spans="8:8" ht="13.15" x14ac:dyDescent="0.4">
      <c r="H102" s="150"/>
    </row>
    <row r="103" spans="8:8" ht="13.15" x14ac:dyDescent="0.4">
      <c r="H103" s="150"/>
    </row>
    <row r="104" spans="8:8" ht="13.15" x14ac:dyDescent="0.4">
      <c r="H104" s="150"/>
    </row>
    <row r="105" spans="8:8" ht="13.15" x14ac:dyDescent="0.4">
      <c r="H105" s="150"/>
    </row>
    <row r="106" spans="8:8" ht="13.15" x14ac:dyDescent="0.4">
      <c r="H106" s="150"/>
    </row>
    <row r="107" spans="8:8" ht="13.15" x14ac:dyDescent="0.4">
      <c r="H107" s="150"/>
    </row>
    <row r="108" spans="8:8" ht="13.15" x14ac:dyDescent="0.4">
      <c r="H108" s="150"/>
    </row>
    <row r="109" spans="8:8" ht="13.15" x14ac:dyDescent="0.4">
      <c r="H109" s="150"/>
    </row>
    <row r="110" spans="8:8" ht="13.15" x14ac:dyDescent="0.4">
      <c r="H110" s="150"/>
    </row>
    <row r="111" spans="8:8" ht="13.15" x14ac:dyDescent="0.4">
      <c r="H111" s="150"/>
    </row>
    <row r="112" spans="8:8" ht="13.15" x14ac:dyDescent="0.4">
      <c r="H112" s="150"/>
    </row>
    <row r="113" spans="8:8" ht="13.15" x14ac:dyDescent="0.4">
      <c r="H113" s="150"/>
    </row>
    <row r="114" spans="8:8" ht="13.15" x14ac:dyDescent="0.4">
      <c r="H114" s="150"/>
    </row>
    <row r="115" spans="8:8" ht="13.15" x14ac:dyDescent="0.4">
      <c r="H115" s="150"/>
    </row>
    <row r="116" spans="8:8" ht="13.15" x14ac:dyDescent="0.4">
      <c r="H116" s="150"/>
    </row>
    <row r="117" spans="8:8" ht="13.15" x14ac:dyDescent="0.4">
      <c r="H117" s="150"/>
    </row>
    <row r="118" spans="8:8" ht="13.15" x14ac:dyDescent="0.4">
      <c r="H118" s="150"/>
    </row>
    <row r="119" spans="8:8" ht="13.15" x14ac:dyDescent="0.4">
      <c r="H119" s="150"/>
    </row>
    <row r="120" spans="8:8" ht="13.15" x14ac:dyDescent="0.4">
      <c r="H120" s="150"/>
    </row>
    <row r="121" spans="8:8" ht="13.15" x14ac:dyDescent="0.4">
      <c r="H121" s="150"/>
    </row>
    <row r="122" spans="8:8" ht="13.15" x14ac:dyDescent="0.4">
      <c r="H122" s="150"/>
    </row>
    <row r="123" spans="8:8" ht="13.15" x14ac:dyDescent="0.4">
      <c r="H123" s="150"/>
    </row>
    <row r="124" spans="8:8" ht="13.15" x14ac:dyDescent="0.4">
      <c r="H124" s="150"/>
    </row>
    <row r="125" spans="8:8" ht="13.15" x14ac:dyDescent="0.4">
      <c r="H125" s="150"/>
    </row>
    <row r="126" spans="8:8" ht="13.15" x14ac:dyDescent="0.4">
      <c r="H126" s="150"/>
    </row>
    <row r="127" spans="8:8" ht="13.15" x14ac:dyDescent="0.4">
      <c r="H127" s="150"/>
    </row>
    <row r="128" spans="8:8" ht="13.15" x14ac:dyDescent="0.4">
      <c r="H128" s="150"/>
    </row>
    <row r="129" spans="8:8" ht="13.15" x14ac:dyDescent="0.4">
      <c r="H129" s="150"/>
    </row>
    <row r="130" spans="8:8" ht="13.15" x14ac:dyDescent="0.4">
      <c r="H130" s="150"/>
    </row>
    <row r="131" spans="8:8" ht="13.15" x14ac:dyDescent="0.4">
      <c r="H131" s="150"/>
    </row>
    <row r="132" spans="8:8" ht="13.15" x14ac:dyDescent="0.4">
      <c r="H132" s="150"/>
    </row>
    <row r="133" spans="8:8" ht="13.15" x14ac:dyDescent="0.4">
      <c r="H133" s="150"/>
    </row>
    <row r="134" spans="8:8" ht="13.15" x14ac:dyDescent="0.4">
      <c r="H134" s="150"/>
    </row>
    <row r="135" spans="8:8" ht="13.15" x14ac:dyDescent="0.4">
      <c r="H135" s="150"/>
    </row>
    <row r="136" spans="8:8" ht="13.15" x14ac:dyDescent="0.4">
      <c r="H136" s="150"/>
    </row>
    <row r="137" spans="8:8" ht="13.15" x14ac:dyDescent="0.4">
      <c r="H137" s="150"/>
    </row>
    <row r="138" spans="8:8" ht="13.15" x14ac:dyDescent="0.4">
      <c r="H138" s="150"/>
    </row>
    <row r="139" spans="8:8" ht="13.15" x14ac:dyDescent="0.4">
      <c r="H139" s="150"/>
    </row>
    <row r="140" spans="8:8" ht="13.15" x14ac:dyDescent="0.4">
      <c r="H140" s="150"/>
    </row>
    <row r="141" spans="8:8" ht="13.15" x14ac:dyDescent="0.4">
      <c r="H141" s="150"/>
    </row>
    <row r="142" spans="8:8" ht="13.15" x14ac:dyDescent="0.4">
      <c r="H142" s="150"/>
    </row>
    <row r="143" spans="8:8" ht="13.15" x14ac:dyDescent="0.4">
      <c r="H143" s="150"/>
    </row>
    <row r="144" spans="8:8" ht="13.15" x14ac:dyDescent="0.4">
      <c r="H144" s="150"/>
    </row>
    <row r="145" spans="8:8" ht="13.15" x14ac:dyDescent="0.4">
      <c r="H145" s="150"/>
    </row>
    <row r="146" spans="8:8" ht="13.15" x14ac:dyDescent="0.4">
      <c r="H146" s="150"/>
    </row>
    <row r="147" spans="8:8" ht="13.15" x14ac:dyDescent="0.4">
      <c r="H147" s="150"/>
    </row>
    <row r="148" spans="8:8" ht="13.15" x14ac:dyDescent="0.4">
      <c r="H148" s="150"/>
    </row>
    <row r="149" spans="8:8" ht="13.15" x14ac:dyDescent="0.4">
      <c r="H149" s="150"/>
    </row>
    <row r="150" spans="8:8" ht="13.15" x14ac:dyDescent="0.4">
      <c r="H150" s="150"/>
    </row>
    <row r="151" spans="8:8" ht="13.15" x14ac:dyDescent="0.4">
      <c r="H151" s="150"/>
    </row>
    <row r="152" spans="8:8" ht="13.15" x14ac:dyDescent="0.4">
      <c r="H152" s="150"/>
    </row>
    <row r="153" spans="8:8" ht="13.15" x14ac:dyDescent="0.4">
      <c r="H153" s="150"/>
    </row>
    <row r="154" spans="8:8" ht="13.15" x14ac:dyDescent="0.4">
      <c r="H154" s="150"/>
    </row>
    <row r="155" spans="8:8" ht="13.15" x14ac:dyDescent="0.4">
      <c r="H155" s="150"/>
    </row>
    <row r="156" spans="8:8" ht="13.15" x14ac:dyDescent="0.4">
      <c r="H156" s="150"/>
    </row>
    <row r="157" spans="8:8" ht="13.15" x14ac:dyDescent="0.4">
      <c r="H157" s="150"/>
    </row>
    <row r="158" spans="8:8" ht="13.15" x14ac:dyDescent="0.4">
      <c r="H158" s="150"/>
    </row>
    <row r="159" spans="8:8" ht="13.15" x14ac:dyDescent="0.4">
      <c r="H159" s="150"/>
    </row>
    <row r="160" spans="8:8" ht="13.15" x14ac:dyDescent="0.4">
      <c r="H160" s="150"/>
    </row>
    <row r="161" spans="8:8" ht="13.15" x14ac:dyDescent="0.4">
      <c r="H161" s="150"/>
    </row>
    <row r="162" spans="8:8" ht="13.15" x14ac:dyDescent="0.4">
      <c r="H162" s="150"/>
    </row>
    <row r="163" spans="8:8" ht="13.15" x14ac:dyDescent="0.4">
      <c r="H163" s="150"/>
    </row>
    <row r="164" spans="8:8" ht="13.15" x14ac:dyDescent="0.4">
      <c r="H164" s="150"/>
    </row>
    <row r="165" spans="8:8" ht="13.15" x14ac:dyDescent="0.4">
      <c r="H165" s="150"/>
    </row>
    <row r="166" spans="8:8" ht="13.15" x14ac:dyDescent="0.4">
      <c r="H166" s="150"/>
    </row>
    <row r="167" spans="8:8" ht="13.15" x14ac:dyDescent="0.4">
      <c r="H167" s="150"/>
    </row>
    <row r="168" spans="8:8" ht="13.15" x14ac:dyDescent="0.4">
      <c r="H168" s="150"/>
    </row>
    <row r="169" spans="8:8" ht="13.15" x14ac:dyDescent="0.4">
      <c r="H169" s="150"/>
    </row>
    <row r="170" spans="8:8" ht="13.15" x14ac:dyDescent="0.4">
      <c r="H170" s="150"/>
    </row>
    <row r="171" spans="8:8" ht="13.15" x14ac:dyDescent="0.4">
      <c r="H171" s="150"/>
    </row>
    <row r="172" spans="8:8" ht="13.15" x14ac:dyDescent="0.4">
      <c r="H172" s="150"/>
    </row>
    <row r="173" spans="8:8" ht="13.15" x14ac:dyDescent="0.4">
      <c r="H173" s="150"/>
    </row>
    <row r="174" spans="8:8" ht="13.15" x14ac:dyDescent="0.4">
      <c r="H174" s="150"/>
    </row>
    <row r="175" spans="8:8" ht="13.15" x14ac:dyDescent="0.4">
      <c r="H175" s="150"/>
    </row>
    <row r="176" spans="8:8" ht="13.15" x14ac:dyDescent="0.4">
      <c r="H176" s="150"/>
    </row>
    <row r="177" spans="8:8" ht="13.15" x14ac:dyDescent="0.4">
      <c r="H177" s="150"/>
    </row>
    <row r="178" spans="8:8" ht="13.15" x14ac:dyDescent="0.4">
      <c r="H178" s="150"/>
    </row>
    <row r="179" spans="8:8" ht="13.15" x14ac:dyDescent="0.4">
      <c r="H179" s="150"/>
    </row>
    <row r="180" spans="8:8" ht="13.15" x14ac:dyDescent="0.4">
      <c r="H180" s="150"/>
    </row>
    <row r="181" spans="8:8" ht="13.15" x14ac:dyDescent="0.4">
      <c r="H181" s="150"/>
    </row>
    <row r="182" spans="8:8" ht="13.15" x14ac:dyDescent="0.4">
      <c r="H182" s="150"/>
    </row>
    <row r="183" spans="8:8" ht="13.15" x14ac:dyDescent="0.4">
      <c r="H183" s="150"/>
    </row>
    <row r="184" spans="8:8" ht="13.15" x14ac:dyDescent="0.4">
      <c r="H184" s="150"/>
    </row>
    <row r="185" spans="8:8" ht="13.15" x14ac:dyDescent="0.4">
      <c r="H185" s="150"/>
    </row>
    <row r="186" spans="8:8" ht="13.15" x14ac:dyDescent="0.4">
      <c r="H186" s="150"/>
    </row>
    <row r="187" spans="8:8" ht="13.15" x14ac:dyDescent="0.4">
      <c r="H187" s="150"/>
    </row>
    <row r="188" spans="8:8" ht="13.15" x14ac:dyDescent="0.4">
      <c r="H188" s="150"/>
    </row>
    <row r="189" spans="8:8" ht="13.15" x14ac:dyDescent="0.4">
      <c r="H189" s="150"/>
    </row>
    <row r="190" spans="8:8" ht="13.15" x14ac:dyDescent="0.4">
      <c r="H190" s="150"/>
    </row>
    <row r="191" spans="8:8" ht="13.15" x14ac:dyDescent="0.4">
      <c r="H191" s="150"/>
    </row>
    <row r="192" spans="8:8" ht="13.15" x14ac:dyDescent="0.4">
      <c r="H192" s="150"/>
    </row>
    <row r="193" spans="8:8" ht="13.15" x14ac:dyDescent="0.4">
      <c r="H193" s="150"/>
    </row>
    <row r="194" spans="8:8" ht="13.15" x14ac:dyDescent="0.4">
      <c r="H194" s="150"/>
    </row>
    <row r="195" spans="8:8" ht="13.15" x14ac:dyDescent="0.4">
      <c r="H195" s="150"/>
    </row>
    <row r="196" spans="8:8" ht="13.15" x14ac:dyDescent="0.4">
      <c r="H196" s="150"/>
    </row>
    <row r="197" spans="8:8" ht="13.15" x14ac:dyDescent="0.4">
      <c r="H197" s="150"/>
    </row>
    <row r="198" spans="8:8" ht="13.15" x14ac:dyDescent="0.4">
      <c r="H198" s="150"/>
    </row>
    <row r="199" spans="8:8" ht="13.15" x14ac:dyDescent="0.4">
      <c r="H199" s="150"/>
    </row>
    <row r="200" spans="8:8" ht="13.15" x14ac:dyDescent="0.4">
      <c r="H200" s="150"/>
    </row>
    <row r="201" spans="8:8" ht="13.15" x14ac:dyDescent="0.4">
      <c r="H201" s="150"/>
    </row>
    <row r="202" spans="8:8" ht="13.15" x14ac:dyDescent="0.4">
      <c r="H202" s="150"/>
    </row>
    <row r="203" spans="8:8" ht="13.15" x14ac:dyDescent="0.4">
      <c r="H203" s="150"/>
    </row>
    <row r="204" spans="8:8" ht="13.15" x14ac:dyDescent="0.4">
      <c r="H204" s="150"/>
    </row>
    <row r="205" spans="8:8" ht="13.15" x14ac:dyDescent="0.4">
      <c r="H205" s="150"/>
    </row>
    <row r="206" spans="8:8" ht="13.15" x14ac:dyDescent="0.4">
      <c r="H206" s="150"/>
    </row>
    <row r="207" spans="8:8" ht="13.15" x14ac:dyDescent="0.4">
      <c r="H207" s="150"/>
    </row>
    <row r="208" spans="8:8" ht="13.15" x14ac:dyDescent="0.4">
      <c r="H208" s="150"/>
    </row>
    <row r="209" spans="8:8" ht="13.15" x14ac:dyDescent="0.4">
      <c r="H209" s="150"/>
    </row>
    <row r="210" spans="8:8" ht="13.15" x14ac:dyDescent="0.4">
      <c r="H210" s="150"/>
    </row>
    <row r="211" spans="8:8" ht="13.15" x14ac:dyDescent="0.4">
      <c r="H211" s="150"/>
    </row>
    <row r="212" spans="8:8" ht="13.15" x14ac:dyDescent="0.4">
      <c r="H212" s="150"/>
    </row>
    <row r="213" spans="8:8" ht="13.15" x14ac:dyDescent="0.4">
      <c r="H213" s="150"/>
    </row>
    <row r="214" spans="8:8" ht="13.15" x14ac:dyDescent="0.4">
      <c r="H214" s="150"/>
    </row>
    <row r="215" spans="8:8" ht="13.15" x14ac:dyDescent="0.4">
      <c r="H215" s="150"/>
    </row>
    <row r="216" spans="8:8" ht="13.15" x14ac:dyDescent="0.4">
      <c r="H216" s="150"/>
    </row>
    <row r="217" spans="8:8" ht="13.15" x14ac:dyDescent="0.4">
      <c r="H217" s="150"/>
    </row>
    <row r="218" spans="8:8" ht="13.15" x14ac:dyDescent="0.4">
      <c r="H218" s="150"/>
    </row>
    <row r="219" spans="8:8" ht="13.15" x14ac:dyDescent="0.4">
      <c r="H219" s="150"/>
    </row>
    <row r="220" spans="8:8" ht="13.15" x14ac:dyDescent="0.4">
      <c r="H220" s="150"/>
    </row>
    <row r="221" spans="8:8" ht="13.15" x14ac:dyDescent="0.4">
      <c r="H221" s="150"/>
    </row>
    <row r="222" spans="8:8" ht="13.15" x14ac:dyDescent="0.4">
      <c r="H222" s="150"/>
    </row>
    <row r="223" spans="8:8" ht="13.15" x14ac:dyDescent="0.4">
      <c r="H223" s="150"/>
    </row>
    <row r="224" spans="8:8" ht="13.15" x14ac:dyDescent="0.4">
      <c r="H224" s="150"/>
    </row>
    <row r="225" spans="8:8" ht="13.15" x14ac:dyDescent="0.4">
      <c r="H225" s="150"/>
    </row>
    <row r="226" spans="8:8" ht="13.15" x14ac:dyDescent="0.4">
      <c r="H226" s="150"/>
    </row>
    <row r="227" spans="8:8" ht="13.15" x14ac:dyDescent="0.4">
      <c r="H227" s="150"/>
    </row>
    <row r="228" spans="8:8" ht="13.15" x14ac:dyDescent="0.4">
      <c r="H228" s="150"/>
    </row>
    <row r="229" spans="8:8" ht="13.15" x14ac:dyDescent="0.4">
      <c r="H229" s="150"/>
    </row>
    <row r="230" spans="8:8" ht="13.15" x14ac:dyDescent="0.4">
      <c r="H230" s="150"/>
    </row>
    <row r="231" spans="8:8" ht="13.15" x14ac:dyDescent="0.4">
      <c r="H231" s="150"/>
    </row>
    <row r="232" spans="8:8" ht="13.15" x14ac:dyDescent="0.4">
      <c r="H232" s="150"/>
    </row>
    <row r="233" spans="8:8" ht="13.15" x14ac:dyDescent="0.4">
      <c r="H233" s="150"/>
    </row>
    <row r="234" spans="8:8" ht="13.15" x14ac:dyDescent="0.4">
      <c r="H234" s="150"/>
    </row>
    <row r="235" spans="8:8" ht="13.15" x14ac:dyDescent="0.4">
      <c r="H235" s="150"/>
    </row>
    <row r="236" spans="8:8" ht="13.15" x14ac:dyDescent="0.4">
      <c r="H236" s="150"/>
    </row>
    <row r="237" spans="8:8" ht="13.15" x14ac:dyDescent="0.4">
      <c r="H237" s="150"/>
    </row>
    <row r="238" spans="8:8" ht="13.15" x14ac:dyDescent="0.4">
      <c r="H238" s="150"/>
    </row>
    <row r="239" spans="8:8" ht="13.15" x14ac:dyDescent="0.4">
      <c r="H239" s="150"/>
    </row>
    <row r="240" spans="8:8" ht="13.15" x14ac:dyDescent="0.4">
      <c r="H240" s="150"/>
    </row>
    <row r="241" spans="8:8" ht="13.15" x14ac:dyDescent="0.4">
      <c r="H241" s="150"/>
    </row>
    <row r="242" spans="8:8" ht="13.15" x14ac:dyDescent="0.4">
      <c r="H242" s="150"/>
    </row>
    <row r="243" spans="8:8" ht="13.15" x14ac:dyDescent="0.4">
      <c r="H243" s="150"/>
    </row>
    <row r="244" spans="8:8" ht="13.15" x14ac:dyDescent="0.4">
      <c r="H244" s="150"/>
    </row>
    <row r="245" spans="8:8" ht="13.15" x14ac:dyDescent="0.4">
      <c r="H245" s="150"/>
    </row>
    <row r="246" spans="8:8" ht="13.15" x14ac:dyDescent="0.4">
      <c r="H246" s="150"/>
    </row>
    <row r="247" spans="8:8" ht="13.15" x14ac:dyDescent="0.4">
      <c r="H247" s="150"/>
    </row>
    <row r="248" spans="8:8" ht="13.15" x14ac:dyDescent="0.4">
      <c r="H248" s="150"/>
    </row>
    <row r="249" spans="8:8" ht="13.15" x14ac:dyDescent="0.4">
      <c r="H249" s="150"/>
    </row>
    <row r="250" spans="8:8" ht="13.15" x14ac:dyDescent="0.4">
      <c r="H250" s="150"/>
    </row>
    <row r="251" spans="8:8" ht="13.15" x14ac:dyDescent="0.4">
      <c r="H251" s="150"/>
    </row>
    <row r="252" spans="8:8" ht="13.15" x14ac:dyDescent="0.4">
      <c r="H252" s="150"/>
    </row>
    <row r="253" spans="8:8" ht="13.15" x14ac:dyDescent="0.4">
      <c r="H253" s="150"/>
    </row>
    <row r="254" spans="8:8" ht="13.15" x14ac:dyDescent="0.4">
      <c r="H254" s="150"/>
    </row>
    <row r="255" spans="8:8" ht="13.15" x14ac:dyDescent="0.4">
      <c r="H255" s="150"/>
    </row>
    <row r="256" spans="8:8" ht="13.15" x14ac:dyDescent="0.4">
      <c r="H256" s="150"/>
    </row>
    <row r="257" spans="8:8" ht="13.15" x14ac:dyDescent="0.4">
      <c r="H257" s="150"/>
    </row>
    <row r="258" spans="8:8" ht="13.15" x14ac:dyDescent="0.4">
      <c r="H258" s="150"/>
    </row>
    <row r="259" spans="8:8" ht="13.15" x14ac:dyDescent="0.4">
      <c r="H259" s="150"/>
    </row>
    <row r="260" spans="8:8" ht="13.15" x14ac:dyDescent="0.4">
      <c r="H260" s="150"/>
    </row>
    <row r="261" spans="8:8" ht="13.15" x14ac:dyDescent="0.4">
      <c r="H261" s="150"/>
    </row>
    <row r="262" spans="8:8" ht="13.15" x14ac:dyDescent="0.4">
      <c r="H262" s="150"/>
    </row>
    <row r="263" spans="8:8" ht="13.15" x14ac:dyDescent="0.4">
      <c r="H263" s="150"/>
    </row>
    <row r="264" spans="8:8" ht="13.15" x14ac:dyDescent="0.4">
      <c r="H264" s="150"/>
    </row>
    <row r="265" spans="8:8" ht="13.15" x14ac:dyDescent="0.4">
      <c r="H265" s="150"/>
    </row>
    <row r="266" spans="8:8" ht="13.15" x14ac:dyDescent="0.4">
      <c r="H266" s="150"/>
    </row>
    <row r="267" spans="8:8" ht="13.15" x14ac:dyDescent="0.4">
      <c r="H267" s="150"/>
    </row>
    <row r="268" spans="8:8" ht="13.15" x14ac:dyDescent="0.4">
      <c r="H268" s="150"/>
    </row>
    <row r="269" spans="8:8" ht="13.15" x14ac:dyDescent="0.4">
      <c r="H269" s="150"/>
    </row>
    <row r="270" spans="8:8" ht="13.15" x14ac:dyDescent="0.4">
      <c r="H270" s="150"/>
    </row>
    <row r="271" spans="8:8" ht="13.15" x14ac:dyDescent="0.4">
      <c r="H271" s="150"/>
    </row>
    <row r="272" spans="8:8" ht="13.15" x14ac:dyDescent="0.4">
      <c r="H272" s="150"/>
    </row>
    <row r="273" spans="8:8" ht="13.15" x14ac:dyDescent="0.4">
      <c r="H273" s="150"/>
    </row>
    <row r="274" spans="8:8" ht="13.15" x14ac:dyDescent="0.4">
      <c r="H274" s="150"/>
    </row>
    <row r="275" spans="8:8" ht="13.15" x14ac:dyDescent="0.4">
      <c r="H275" s="150"/>
    </row>
    <row r="276" spans="8:8" ht="13.15" x14ac:dyDescent="0.4">
      <c r="H276" s="150"/>
    </row>
    <row r="277" spans="8:8" ht="13.15" x14ac:dyDescent="0.4">
      <c r="H277" s="150"/>
    </row>
    <row r="278" spans="8:8" ht="13.15" x14ac:dyDescent="0.4">
      <c r="H278" s="150"/>
    </row>
    <row r="279" spans="8:8" ht="13.15" x14ac:dyDescent="0.4">
      <c r="H279" s="150"/>
    </row>
    <row r="280" spans="8:8" ht="13.15" x14ac:dyDescent="0.4">
      <c r="H280" s="150"/>
    </row>
    <row r="281" spans="8:8" ht="13.15" x14ac:dyDescent="0.4">
      <c r="H281" s="150"/>
    </row>
    <row r="282" spans="8:8" ht="13.15" x14ac:dyDescent="0.4">
      <c r="H282" s="150"/>
    </row>
    <row r="283" spans="8:8" ht="13.15" x14ac:dyDescent="0.4">
      <c r="H283" s="150"/>
    </row>
    <row r="284" spans="8:8" ht="13.15" x14ac:dyDescent="0.4">
      <c r="H284" s="150"/>
    </row>
    <row r="285" spans="8:8" ht="13.15" x14ac:dyDescent="0.4">
      <c r="H285" s="150"/>
    </row>
    <row r="286" spans="8:8" ht="13.15" x14ac:dyDescent="0.4">
      <c r="H286" s="150"/>
    </row>
    <row r="287" spans="8:8" ht="13.15" x14ac:dyDescent="0.4">
      <c r="H287" s="150"/>
    </row>
    <row r="288" spans="8:8" ht="13.15" x14ac:dyDescent="0.4">
      <c r="H288" s="150"/>
    </row>
    <row r="289" spans="8:8" ht="13.15" x14ac:dyDescent="0.4">
      <c r="H289" s="150"/>
    </row>
    <row r="290" spans="8:8" ht="13.15" x14ac:dyDescent="0.4">
      <c r="H290" s="150"/>
    </row>
    <row r="291" spans="8:8" ht="13.15" x14ac:dyDescent="0.4">
      <c r="H291" s="150"/>
    </row>
    <row r="292" spans="8:8" ht="13.15" x14ac:dyDescent="0.4">
      <c r="H292" s="150"/>
    </row>
    <row r="293" spans="8:8" ht="13.15" x14ac:dyDescent="0.4">
      <c r="H293" s="150"/>
    </row>
    <row r="294" spans="8:8" ht="13.15" x14ac:dyDescent="0.4">
      <c r="H294" s="150"/>
    </row>
    <row r="295" spans="8:8" ht="13.15" x14ac:dyDescent="0.4">
      <c r="H295" s="150"/>
    </row>
    <row r="296" spans="8:8" ht="13.15" x14ac:dyDescent="0.4">
      <c r="H296" s="150"/>
    </row>
    <row r="297" spans="8:8" ht="13.15" x14ac:dyDescent="0.4">
      <c r="H297" s="150"/>
    </row>
    <row r="298" spans="8:8" ht="13.15" x14ac:dyDescent="0.4">
      <c r="H298" s="150"/>
    </row>
    <row r="299" spans="8:8" ht="13.15" x14ac:dyDescent="0.4">
      <c r="H299" s="150"/>
    </row>
    <row r="300" spans="8:8" ht="13.15" x14ac:dyDescent="0.4">
      <c r="H300" s="150"/>
    </row>
    <row r="301" spans="8:8" ht="13.15" x14ac:dyDescent="0.4">
      <c r="H301" s="150"/>
    </row>
    <row r="302" spans="8:8" ht="13.15" x14ac:dyDescent="0.4">
      <c r="H302" s="150"/>
    </row>
    <row r="303" spans="8:8" ht="13.15" x14ac:dyDescent="0.4">
      <c r="H303" s="150"/>
    </row>
    <row r="304" spans="8:8" ht="13.15" x14ac:dyDescent="0.4">
      <c r="H304" s="150"/>
    </row>
    <row r="305" spans="8:8" ht="13.15" x14ac:dyDescent="0.4">
      <c r="H305" s="150"/>
    </row>
    <row r="306" spans="8:8" ht="13.15" x14ac:dyDescent="0.4">
      <c r="H306" s="150"/>
    </row>
    <row r="307" spans="8:8" ht="13.15" x14ac:dyDescent="0.4">
      <c r="H307" s="150"/>
    </row>
    <row r="308" spans="8:8" ht="13.15" x14ac:dyDescent="0.4">
      <c r="H308" s="150"/>
    </row>
    <row r="309" spans="8:8" ht="13.15" x14ac:dyDescent="0.4">
      <c r="H309" s="150"/>
    </row>
    <row r="310" spans="8:8" ht="13.15" x14ac:dyDescent="0.4">
      <c r="H310" s="150"/>
    </row>
    <row r="311" spans="8:8" ht="13.15" x14ac:dyDescent="0.4">
      <c r="H311" s="150"/>
    </row>
    <row r="312" spans="8:8" ht="13.15" x14ac:dyDescent="0.4">
      <c r="H312" s="150"/>
    </row>
    <row r="313" spans="8:8" ht="13.15" x14ac:dyDescent="0.4">
      <c r="H313" s="150"/>
    </row>
    <row r="314" spans="8:8" ht="13.15" x14ac:dyDescent="0.4">
      <c r="H314" s="150"/>
    </row>
    <row r="315" spans="8:8" ht="13.15" x14ac:dyDescent="0.4">
      <c r="H315" s="150"/>
    </row>
    <row r="316" spans="8:8" ht="13.15" x14ac:dyDescent="0.4">
      <c r="H316" s="150"/>
    </row>
    <row r="317" spans="8:8" ht="13.15" x14ac:dyDescent="0.4">
      <c r="H317" s="150"/>
    </row>
    <row r="318" spans="8:8" ht="13.15" x14ac:dyDescent="0.4">
      <c r="H318" s="150"/>
    </row>
    <row r="319" spans="8:8" ht="13.15" x14ac:dyDescent="0.4">
      <c r="H319" s="150"/>
    </row>
    <row r="320" spans="8:8" ht="13.15" x14ac:dyDescent="0.4">
      <c r="H320" s="150"/>
    </row>
    <row r="321" spans="8:8" ht="13.15" x14ac:dyDescent="0.4">
      <c r="H321" s="150"/>
    </row>
    <row r="322" spans="8:8" ht="13.15" x14ac:dyDescent="0.4">
      <c r="H322" s="150"/>
    </row>
    <row r="323" spans="8:8" ht="13.15" x14ac:dyDescent="0.4">
      <c r="H323" s="150"/>
    </row>
    <row r="324" spans="8:8" ht="13.15" x14ac:dyDescent="0.4">
      <c r="H324" s="150"/>
    </row>
    <row r="325" spans="8:8" ht="13.15" x14ac:dyDescent="0.4">
      <c r="H325" s="150"/>
    </row>
    <row r="326" spans="8:8" ht="13.15" x14ac:dyDescent="0.4">
      <c r="H326" s="150"/>
    </row>
    <row r="327" spans="8:8" ht="13.15" x14ac:dyDescent="0.4">
      <c r="H327" s="150"/>
    </row>
    <row r="328" spans="8:8" ht="13.15" x14ac:dyDescent="0.4">
      <c r="H328" s="150"/>
    </row>
    <row r="329" spans="8:8" ht="13.15" x14ac:dyDescent="0.4">
      <c r="H329" s="150"/>
    </row>
    <row r="330" spans="8:8" ht="13.15" x14ac:dyDescent="0.4">
      <c r="H330" s="150"/>
    </row>
    <row r="331" spans="8:8" ht="13.15" x14ac:dyDescent="0.4">
      <c r="H331" s="150"/>
    </row>
    <row r="332" spans="8:8" ht="13.15" x14ac:dyDescent="0.4">
      <c r="H332" s="150"/>
    </row>
    <row r="333" spans="8:8" ht="13.15" x14ac:dyDescent="0.4">
      <c r="H333" s="150"/>
    </row>
    <row r="334" spans="8:8" ht="13.15" x14ac:dyDescent="0.4">
      <c r="H334" s="150"/>
    </row>
    <row r="335" spans="8:8" ht="13.15" x14ac:dyDescent="0.4">
      <c r="H335" s="150"/>
    </row>
    <row r="336" spans="8:8" ht="13.15" x14ac:dyDescent="0.4">
      <c r="H336" s="150"/>
    </row>
    <row r="337" spans="8:8" ht="13.15" x14ac:dyDescent="0.4">
      <c r="H337" s="150"/>
    </row>
    <row r="338" spans="8:8" ht="13.15" x14ac:dyDescent="0.4">
      <c r="H338" s="150"/>
    </row>
    <row r="339" spans="8:8" ht="13.15" x14ac:dyDescent="0.4">
      <c r="H339" s="150"/>
    </row>
    <row r="340" spans="8:8" ht="13.15" x14ac:dyDescent="0.4">
      <c r="H340" s="150"/>
    </row>
    <row r="341" spans="8:8" ht="13.15" x14ac:dyDescent="0.4">
      <c r="H341" s="150"/>
    </row>
    <row r="342" spans="8:8" ht="13.15" x14ac:dyDescent="0.4">
      <c r="H342" s="150"/>
    </row>
    <row r="343" spans="8:8" ht="13.15" x14ac:dyDescent="0.4">
      <c r="H343" s="150"/>
    </row>
    <row r="344" spans="8:8" ht="13.15" x14ac:dyDescent="0.4">
      <c r="H344" s="150"/>
    </row>
    <row r="345" spans="8:8" ht="13.15" x14ac:dyDescent="0.4">
      <c r="H345" s="150"/>
    </row>
    <row r="346" spans="8:8" ht="13.15" x14ac:dyDescent="0.4">
      <c r="H346" s="150"/>
    </row>
    <row r="347" spans="8:8" ht="13.15" x14ac:dyDescent="0.4">
      <c r="H347" s="150"/>
    </row>
    <row r="348" spans="8:8" ht="13.15" x14ac:dyDescent="0.4">
      <c r="H348" s="150"/>
    </row>
    <row r="349" spans="8:8" ht="13.15" x14ac:dyDescent="0.4">
      <c r="H349" s="150"/>
    </row>
    <row r="350" spans="8:8" ht="13.15" x14ac:dyDescent="0.4">
      <c r="H350" s="150"/>
    </row>
    <row r="351" spans="8:8" ht="13.15" x14ac:dyDescent="0.4">
      <c r="H351" s="150"/>
    </row>
    <row r="352" spans="8:8" ht="13.15" x14ac:dyDescent="0.4">
      <c r="H352" s="150"/>
    </row>
    <row r="353" spans="8:8" ht="13.15" x14ac:dyDescent="0.4">
      <c r="H353" s="150"/>
    </row>
    <row r="354" spans="8:8" ht="13.15" x14ac:dyDescent="0.4">
      <c r="H354" s="150"/>
    </row>
    <row r="355" spans="8:8" ht="13.15" x14ac:dyDescent="0.4">
      <c r="H355" s="150"/>
    </row>
    <row r="356" spans="8:8" ht="13.15" x14ac:dyDescent="0.4">
      <c r="H356" s="150"/>
    </row>
    <row r="357" spans="8:8" ht="13.15" x14ac:dyDescent="0.4">
      <c r="H357" s="150"/>
    </row>
    <row r="358" spans="8:8" ht="13.15" x14ac:dyDescent="0.4">
      <c r="H358" s="150"/>
    </row>
    <row r="359" spans="8:8" ht="13.15" x14ac:dyDescent="0.4">
      <c r="H359" s="150"/>
    </row>
    <row r="360" spans="8:8" ht="13.15" x14ac:dyDescent="0.4">
      <c r="H360" s="150"/>
    </row>
    <row r="361" spans="8:8" ht="13.15" x14ac:dyDescent="0.4">
      <c r="H361" s="150"/>
    </row>
    <row r="362" spans="8:8" ht="13.15" x14ac:dyDescent="0.4">
      <c r="H362" s="150"/>
    </row>
    <row r="363" spans="8:8" ht="13.15" x14ac:dyDescent="0.4">
      <c r="H363" s="150"/>
    </row>
    <row r="364" spans="8:8" ht="13.15" x14ac:dyDescent="0.4">
      <c r="H364" s="150"/>
    </row>
    <row r="365" spans="8:8" ht="13.15" x14ac:dyDescent="0.4">
      <c r="H365" s="150"/>
    </row>
    <row r="366" spans="8:8" ht="13.15" x14ac:dyDescent="0.4">
      <c r="H366" s="150"/>
    </row>
    <row r="367" spans="8:8" ht="13.15" x14ac:dyDescent="0.4">
      <c r="H367" s="150"/>
    </row>
    <row r="368" spans="8:8" ht="13.15" x14ac:dyDescent="0.4">
      <c r="H368" s="150"/>
    </row>
    <row r="369" spans="8:8" ht="13.15" x14ac:dyDescent="0.4">
      <c r="H369" s="150"/>
    </row>
    <row r="370" spans="8:8" ht="13.15" x14ac:dyDescent="0.4">
      <c r="H370" s="150"/>
    </row>
    <row r="371" spans="8:8" ht="13.15" x14ac:dyDescent="0.4">
      <c r="H371" s="150"/>
    </row>
    <row r="372" spans="8:8" ht="13.15" x14ac:dyDescent="0.4">
      <c r="H372" s="150"/>
    </row>
    <row r="373" spans="8:8" ht="13.15" x14ac:dyDescent="0.4">
      <c r="H373" s="150"/>
    </row>
    <row r="374" spans="8:8" ht="13.15" x14ac:dyDescent="0.4">
      <c r="H374" s="150"/>
    </row>
    <row r="375" spans="8:8" ht="13.15" x14ac:dyDescent="0.4">
      <c r="H375" s="150"/>
    </row>
    <row r="376" spans="8:8" ht="13.15" x14ac:dyDescent="0.4">
      <c r="H376" s="150"/>
    </row>
    <row r="377" spans="8:8" ht="13.15" x14ac:dyDescent="0.4">
      <c r="H377" s="150"/>
    </row>
    <row r="378" spans="8:8" ht="13.15" x14ac:dyDescent="0.4">
      <c r="H378" s="150"/>
    </row>
    <row r="379" spans="8:8" ht="13.15" x14ac:dyDescent="0.4">
      <c r="H379" s="150"/>
    </row>
    <row r="380" spans="8:8" ht="13.15" x14ac:dyDescent="0.4">
      <c r="H380" s="150"/>
    </row>
    <row r="381" spans="8:8" ht="13.15" x14ac:dyDescent="0.4">
      <c r="H381" s="150"/>
    </row>
    <row r="382" spans="8:8" ht="13.15" x14ac:dyDescent="0.4">
      <c r="H382" s="150"/>
    </row>
    <row r="383" spans="8:8" ht="13.15" x14ac:dyDescent="0.4">
      <c r="H383" s="150"/>
    </row>
    <row r="384" spans="8:8" ht="13.15" x14ac:dyDescent="0.4">
      <c r="H384" s="150"/>
    </row>
    <row r="385" spans="8:8" ht="13.15" x14ac:dyDescent="0.4">
      <c r="H385" s="150"/>
    </row>
    <row r="386" spans="8:8" ht="13.15" x14ac:dyDescent="0.4">
      <c r="H386" s="150"/>
    </row>
    <row r="387" spans="8:8" ht="13.15" x14ac:dyDescent="0.4">
      <c r="H387" s="150"/>
    </row>
    <row r="388" spans="8:8" ht="13.15" x14ac:dyDescent="0.4">
      <c r="H388" s="150"/>
    </row>
    <row r="389" spans="8:8" ht="13.15" x14ac:dyDescent="0.4">
      <c r="H389" s="150"/>
    </row>
    <row r="390" spans="8:8" ht="13.15" x14ac:dyDescent="0.4">
      <c r="H390" s="150"/>
    </row>
    <row r="391" spans="8:8" ht="13.15" x14ac:dyDescent="0.4">
      <c r="H391" s="150"/>
    </row>
    <row r="392" spans="8:8" ht="13.15" x14ac:dyDescent="0.4">
      <c r="H392" s="150"/>
    </row>
    <row r="393" spans="8:8" ht="13.15" x14ac:dyDescent="0.4">
      <c r="H393" s="150"/>
    </row>
    <row r="394" spans="8:8" ht="13.15" x14ac:dyDescent="0.4">
      <c r="H394" s="150"/>
    </row>
    <row r="395" spans="8:8" ht="13.15" x14ac:dyDescent="0.4">
      <c r="H395" s="150"/>
    </row>
    <row r="396" spans="8:8" ht="13.15" x14ac:dyDescent="0.4">
      <c r="H396" s="150"/>
    </row>
    <row r="397" spans="8:8" ht="13.15" x14ac:dyDescent="0.4">
      <c r="H397" s="150"/>
    </row>
    <row r="398" spans="8:8" ht="13.15" x14ac:dyDescent="0.4">
      <c r="H398" s="150"/>
    </row>
    <row r="399" spans="8:8" ht="13.15" x14ac:dyDescent="0.4">
      <c r="H399" s="150"/>
    </row>
    <row r="400" spans="8:8" ht="13.15" x14ac:dyDescent="0.4">
      <c r="H400" s="150"/>
    </row>
    <row r="401" spans="8:8" ht="13.15" x14ac:dyDescent="0.4">
      <c r="H401" s="150"/>
    </row>
    <row r="402" spans="8:8" ht="13.15" x14ac:dyDescent="0.4">
      <c r="H402" s="150"/>
    </row>
    <row r="403" spans="8:8" ht="13.15" x14ac:dyDescent="0.4">
      <c r="H403" s="150"/>
    </row>
    <row r="404" spans="8:8" ht="13.15" x14ac:dyDescent="0.4">
      <c r="H404" s="150"/>
    </row>
    <row r="405" spans="8:8" ht="13.15" x14ac:dyDescent="0.4">
      <c r="H405" s="150"/>
    </row>
    <row r="406" spans="8:8" ht="13.15" x14ac:dyDescent="0.4">
      <c r="H406" s="150"/>
    </row>
    <row r="407" spans="8:8" ht="13.15" x14ac:dyDescent="0.4">
      <c r="H407" s="150"/>
    </row>
    <row r="408" spans="8:8" ht="13.15" x14ac:dyDescent="0.4">
      <c r="H408" s="150"/>
    </row>
    <row r="409" spans="8:8" ht="13.15" x14ac:dyDescent="0.4">
      <c r="H409" s="150"/>
    </row>
    <row r="410" spans="8:8" ht="13.15" x14ac:dyDescent="0.4">
      <c r="H410" s="150"/>
    </row>
    <row r="411" spans="8:8" ht="13.15" x14ac:dyDescent="0.4">
      <c r="H411" s="150"/>
    </row>
    <row r="412" spans="8:8" ht="13.15" x14ac:dyDescent="0.4">
      <c r="H412" s="150"/>
    </row>
    <row r="413" spans="8:8" ht="13.15" x14ac:dyDescent="0.4">
      <c r="H413" s="150"/>
    </row>
    <row r="414" spans="8:8" ht="13.15" x14ac:dyDescent="0.4">
      <c r="H414" s="150"/>
    </row>
    <row r="415" spans="8:8" ht="13.15" x14ac:dyDescent="0.4">
      <c r="H415" s="150"/>
    </row>
    <row r="416" spans="8:8" ht="13.15" x14ac:dyDescent="0.4">
      <c r="H416" s="150"/>
    </row>
    <row r="417" spans="8:8" ht="13.15" x14ac:dyDescent="0.4">
      <c r="H417" s="150"/>
    </row>
    <row r="418" spans="8:8" ht="13.15" x14ac:dyDescent="0.4">
      <c r="H418" s="150"/>
    </row>
    <row r="419" spans="8:8" ht="13.15" x14ac:dyDescent="0.4">
      <c r="H419" s="150"/>
    </row>
    <row r="420" spans="8:8" ht="13.15" x14ac:dyDescent="0.4">
      <c r="H420" s="150"/>
    </row>
    <row r="421" spans="8:8" ht="13.15" x14ac:dyDescent="0.4">
      <c r="H421" s="150"/>
    </row>
    <row r="422" spans="8:8" ht="13.15" x14ac:dyDescent="0.4">
      <c r="H422" s="150"/>
    </row>
    <row r="423" spans="8:8" ht="13.15" x14ac:dyDescent="0.4">
      <c r="H423" s="150"/>
    </row>
    <row r="424" spans="8:8" ht="13.15" x14ac:dyDescent="0.4">
      <c r="H424" s="150"/>
    </row>
    <row r="425" spans="8:8" ht="13.15" x14ac:dyDescent="0.4">
      <c r="H425" s="150"/>
    </row>
    <row r="426" spans="8:8" ht="13.15" x14ac:dyDescent="0.4">
      <c r="H426" s="150"/>
    </row>
    <row r="427" spans="8:8" ht="13.15" x14ac:dyDescent="0.4">
      <c r="H427" s="150"/>
    </row>
    <row r="428" spans="8:8" ht="13.15" x14ac:dyDescent="0.4">
      <c r="H428" s="150"/>
    </row>
    <row r="429" spans="8:8" ht="13.15" x14ac:dyDescent="0.4">
      <c r="H429" s="150"/>
    </row>
    <row r="430" spans="8:8" ht="13.15" x14ac:dyDescent="0.4">
      <c r="H430" s="150"/>
    </row>
    <row r="431" spans="8:8" ht="13.15" x14ac:dyDescent="0.4">
      <c r="H431" s="150"/>
    </row>
    <row r="432" spans="8:8" ht="13.15" x14ac:dyDescent="0.4">
      <c r="H432" s="150"/>
    </row>
    <row r="433" spans="8:8" ht="13.15" x14ac:dyDescent="0.4">
      <c r="H433" s="150"/>
    </row>
    <row r="434" spans="8:8" ht="13.15" x14ac:dyDescent="0.4">
      <c r="H434" s="150"/>
    </row>
    <row r="435" spans="8:8" ht="13.15" x14ac:dyDescent="0.4">
      <c r="H435" s="150"/>
    </row>
    <row r="436" spans="8:8" ht="13.15" x14ac:dyDescent="0.4">
      <c r="H436" s="150"/>
    </row>
    <row r="437" spans="8:8" ht="13.15" x14ac:dyDescent="0.4">
      <c r="H437" s="150"/>
    </row>
    <row r="438" spans="8:8" ht="13.15" x14ac:dyDescent="0.4">
      <c r="H438" s="150"/>
    </row>
    <row r="439" spans="8:8" ht="13.15" x14ac:dyDescent="0.4">
      <c r="H439" s="150"/>
    </row>
    <row r="440" spans="8:8" ht="13.15" x14ac:dyDescent="0.4">
      <c r="H440" s="150"/>
    </row>
    <row r="441" spans="8:8" ht="13.15" x14ac:dyDescent="0.4">
      <c r="H441" s="150"/>
    </row>
    <row r="442" spans="8:8" ht="13.15" x14ac:dyDescent="0.4">
      <c r="H442" s="150"/>
    </row>
    <row r="443" spans="8:8" ht="13.15" x14ac:dyDescent="0.4">
      <c r="H443" s="150"/>
    </row>
    <row r="444" spans="8:8" ht="13.15" x14ac:dyDescent="0.4">
      <c r="H444" s="150"/>
    </row>
    <row r="445" spans="8:8" ht="13.15" x14ac:dyDescent="0.4">
      <c r="H445" s="150"/>
    </row>
    <row r="446" spans="8:8" ht="13.15" x14ac:dyDescent="0.4">
      <c r="H446" s="150"/>
    </row>
    <row r="447" spans="8:8" ht="13.15" x14ac:dyDescent="0.4">
      <c r="H447" s="150"/>
    </row>
    <row r="448" spans="8:8" ht="13.15" x14ac:dyDescent="0.4">
      <c r="H448" s="150"/>
    </row>
    <row r="449" spans="8:8" ht="13.15" x14ac:dyDescent="0.4">
      <c r="H449" s="150"/>
    </row>
    <row r="450" spans="8:8" ht="13.15" x14ac:dyDescent="0.4">
      <c r="H450" s="150"/>
    </row>
    <row r="451" spans="8:8" ht="13.15" x14ac:dyDescent="0.4">
      <c r="H451" s="150"/>
    </row>
    <row r="452" spans="8:8" ht="13.15" x14ac:dyDescent="0.4">
      <c r="H452" s="150"/>
    </row>
    <row r="453" spans="8:8" ht="13.15" x14ac:dyDescent="0.4">
      <c r="H453" s="150"/>
    </row>
    <row r="454" spans="8:8" ht="13.15" x14ac:dyDescent="0.4">
      <c r="H454" s="150"/>
    </row>
    <row r="455" spans="8:8" ht="13.15" x14ac:dyDescent="0.4">
      <c r="H455" s="150"/>
    </row>
    <row r="456" spans="8:8" ht="13.15" x14ac:dyDescent="0.4">
      <c r="H456" s="150"/>
    </row>
    <row r="457" spans="8:8" ht="13.15" x14ac:dyDescent="0.4">
      <c r="H457" s="150"/>
    </row>
    <row r="458" spans="8:8" ht="13.15" x14ac:dyDescent="0.4">
      <c r="H458" s="150"/>
    </row>
    <row r="459" spans="8:8" ht="13.15" x14ac:dyDescent="0.4">
      <c r="H459" s="150"/>
    </row>
    <row r="460" spans="8:8" ht="13.15" x14ac:dyDescent="0.4">
      <c r="H460" s="150"/>
    </row>
    <row r="461" spans="8:8" ht="13.15" x14ac:dyDescent="0.4">
      <c r="H461" s="150"/>
    </row>
    <row r="462" spans="8:8" ht="13.15" x14ac:dyDescent="0.4">
      <c r="H462" s="150"/>
    </row>
    <row r="463" spans="8:8" ht="13.15" x14ac:dyDescent="0.4">
      <c r="H463" s="150"/>
    </row>
    <row r="464" spans="8:8" ht="13.15" x14ac:dyDescent="0.4">
      <c r="H464" s="150"/>
    </row>
    <row r="465" spans="8:8" ht="13.15" x14ac:dyDescent="0.4">
      <c r="H465" s="150"/>
    </row>
    <row r="466" spans="8:8" ht="13.15" x14ac:dyDescent="0.4">
      <c r="H466" s="150"/>
    </row>
    <row r="467" spans="8:8" ht="13.15" x14ac:dyDescent="0.4">
      <c r="H467" s="150"/>
    </row>
    <row r="468" spans="8:8" ht="13.15" x14ac:dyDescent="0.4">
      <c r="H468" s="150"/>
    </row>
    <row r="469" spans="8:8" ht="13.15" x14ac:dyDescent="0.4">
      <c r="H469" s="150"/>
    </row>
    <row r="470" spans="8:8" ht="13.15" x14ac:dyDescent="0.4">
      <c r="H470" s="150"/>
    </row>
    <row r="471" spans="8:8" ht="13.15" x14ac:dyDescent="0.4">
      <c r="H471" s="150"/>
    </row>
    <row r="472" spans="8:8" ht="13.15" x14ac:dyDescent="0.4">
      <c r="H472" s="150"/>
    </row>
    <row r="473" spans="8:8" ht="13.15" x14ac:dyDescent="0.4">
      <c r="H473" s="150"/>
    </row>
    <row r="474" spans="8:8" ht="13.15" x14ac:dyDescent="0.4">
      <c r="H474" s="150"/>
    </row>
    <row r="475" spans="8:8" ht="13.15" x14ac:dyDescent="0.4">
      <c r="H475" s="150"/>
    </row>
    <row r="476" spans="8:8" ht="13.15" x14ac:dyDescent="0.4">
      <c r="H476" s="150"/>
    </row>
    <row r="477" spans="8:8" ht="13.15" x14ac:dyDescent="0.4">
      <c r="H477" s="150"/>
    </row>
    <row r="478" spans="8:8" ht="13.15" x14ac:dyDescent="0.4">
      <c r="H478" s="150"/>
    </row>
    <row r="479" spans="8:8" ht="13.15" x14ac:dyDescent="0.4">
      <c r="H479" s="150"/>
    </row>
    <row r="480" spans="8:8" ht="13.15" x14ac:dyDescent="0.4">
      <c r="H480" s="150"/>
    </row>
    <row r="481" spans="8:8" ht="13.15" x14ac:dyDescent="0.4">
      <c r="H481" s="150"/>
    </row>
    <row r="482" spans="8:8" ht="13.15" x14ac:dyDescent="0.4">
      <c r="H482" s="150"/>
    </row>
    <row r="483" spans="8:8" ht="13.15" x14ac:dyDescent="0.4">
      <c r="H483" s="150"/>
    </row>
    <row r="484" spans="8:8" ht="13.15" x14ac:dyDescent="0.4">
      <c r="H484" s="150"/>
    </row>
    <row r="485" spans="8:8" ht="13.15" x14ac:dyDescent="0.4">
      <c r="H485" s="150"/>
    </row>
    <row r="486" spans="8:8" ht="13.15" x14ac:dyDescent="0.4">
      <c r="H486" s="150"/>
    </row>
    <row r="487" spans="8:8" ht="13.15" x14ac:dyDescent="0.4">
      <c r="H487" s="150"/>
    </row>
    <row r="488" spans="8:8" ht="13.15" x14ac:dyDescent="0.4">
      <c r="H488" s="150"/>
    </row>
    <row r="489" spans="8:8" ht="13.15" x14ac:dyDescent="0.4">
      <c r="H489" s="150"/>
    </row>
    <row r="490" spans="8:8" ht="13.15" x14ac:dyDescent="0.4">
      <c r="H490" s="150"/>
    </row>
    <row r="491" spans="8:8" ht="13.15" x14ac:dyDescent="0.4">
      <c r="H491" s="150"/>
    </row>
    <row r="492" spans="8:8" ht="13.15" x14ac:dyDescent="0.4">
      <c r="H492" s="150"/>
    </row>
    <row r="493" spans="8:8" ht="13.15" x14ac:dyDescent="0.4">
      <c r="H493" s="150"/>
    </row>
    <row r="494" spans="8:8" ht="13.15" x14ac:dyDescent="0.4">
      <c r="H494" s="150"/>
    </row>
    <row r="495" spans="8:8" ht="13.15" x14ac:dyDescent="0.4">
      <c r="H495" s="150"/>
    </row>
    <row r="496" spans="8:8" ht="13.15" x14ac:dyDescent="0.4">
      <c r="H496" s="150"/>
    </row>
    <row r="497" spans="8:8" ht="13.15" x14ac:dyDescent="0.4">
      <c r="H497" s="150"/>
    </row>
    <row r="498" spans="8:8" ht="13.15" x14ac:dyDescent="0.4">
      <c r="H498" s="150"/>
    </row>
    <row r="499" spans="8:8" ht="13.15" x14ac:dyDescent="0.4">
      <c r="H499" s="150"/>
    </row>
    <row r="500" spans="8:8" ht="13.15" x14ac:dyDescent="0.4">
      <c r="H500" s="150"/>
    </row>
    <row r="501" spans="8:8" ht="13.15" x14ac:dyDescent="0.4">
      <c r="H501" s="150"/>
    </row>
    <row r="502" spans="8:8" ht="13.15" x14ac:dyDescent="0.4">
      <c r="H502" s="150"/>
    </row>
    <row r="503" spans="8:8" ht="13.15" x14ac:dyDescent="0.4">
      <c r="H503" s="150"/>
    </row>
    <row r="504" spans="8:8" ht="13.15" x14ac:dyDescent="0.4">
      <c r="H504" s="150"/>
    </row>
    <row r="505" spans="8:8" ht="13.15" x14ac:dyDescent="0.4">
      <c r="H505" s="150"/>
    </row>
    <row r="506" spans="8:8" ht="13.15" x14ac:dyDescent="0.4">
      <c r="H506" s="150"/>
    </row>
    <row r="507" spans="8:8" ht="13.15" x14ac:dyDescent="0.4">
      <c r="H507" s="150"/>
    </row>
    <row r="508" spans="8:8" ht="13.15" x14ac:dyDescent="0.4">
      <c r="H508" s="150"/>
    </row>
    <row r="509" spans="8:8" ht="13.15" x14ac:dyDescent="0.4">
      <c r="H509" s="150"/>
    </row>
    <row r="510" spans="8:8" ht="13.15" x14ac:dyDescent="0.4">
      <c r="H510" s="150"/>
    </row>
    <row r="511" spans="8:8" ht="13.15" x14ac:dyDescent="0.4">
      <c r="H511" s="150"/>
    </row>
    <row r="512" spans="8:8" ht="13.15" x14ac:dyDescent="0.4">
      <c r="H512" s="150"/>
    </row>
    <row r="513" spans="8:8" ht="13.15" x14ac:dyDescent="0.4">
      <c r="H513" s="150"/>
    </row>
    <row r="514" spans="8:8" ht="13.15" x14ac:dyDescent="0.4">
      <c r="H514" s="150"/>
    </row>
    <row r="515" spans="8:8" ht="13.15" x14ac:dyDescent="0.4">
      <c r="H515" s="150"/>
    </row>
    <row r="516" spans="8:8" ht="13.15" x14ac:dyDescent="0.4">
      <c r="H516" s="150"/>
    </row>
    <row r="517" spans="8:8" ht="13.15" x14ac:dyDescent="0.4">
      <c r="H517" s="150"/>
    </row>
    <row r="518" spans="8:8" ht="13.15" x14ac:dyDescent="0.4">
      <c r="H518" s="150"/>
    </row>
    <row r="519" spans="8:8" ht="13.15" x14ac:dyDescent="0.4">
      <c r="H519" s="150"/>
    </row>
    <row r="520" spans="8:8" ht="13.15" x14ac:dyDescent="0.4">
      <c r="H520" s="150"/>
    </row>
    <row r="521" spans="8:8" ht="13.15" x14ac:dyDescent="0.4">
      <c r="H521" s="150"/>
    </row>
    <row r="522" spans="8:8" ht="13.15" x14ac:dyDescent="0.4">
      <c r="H522" s="150"/>
    </row>
    <row r="523" spans="8:8" ht="13.15" x14ac:dyDescent="0.4">
      <c r="H523" s="150"/>
    </row>
    <row r="524" spans="8:8" ht="13.15" x14ac:dyDescent="0.4">
      <c r="H524" s="150"/>
    </row>
    <row r="525" spans="8:8" ht="13.15" x14ac:dyDescent="0.4">
      <c r="H525" s="150"/>
    </row>
    <row r="526" spans="8:8" ht="13.15" x14ac:dyDescent="0.4">
      <c r="H526" s="150"/>
    </row>
    <row r="527" spans="8:8" ht="13.15" x14ac:dyDescent="0.4">
      <c r="H527" s="150"/>
    </row>
    <row r="528" spans="8:8" ht="13.15" x14ac:dyDescent="0.4">
      <c r="H528" s="150"/>
    </row>
    <row r="529" spans="8:8" ht="13.15" x14ac:dyDescent="0.4">
      <c r="H529" s="150"/>
    </row>
    <row r="530" spans="8:8" ht="13.15" x14ac:dyDescent="0.4">
      <c r="H530" s="150"/>
    </row>
    <row r="531" spans="8:8" ht="13.15" x14ac:dyDescent="0.4">
      <c r="H531" s="150"/>
    </row>
    <row r="532" spans="8:8" ht="13.15" x14ac:dyDescent="0.4">
      <c r="H532" s="150"/>
    </row>
    <row r="533" spans="8:8" ht="13.15" x14ac:dyDescent="0.4">
      <c r="H533" s="150"/>
    </row>
    <row r="534" spans="8:8" ht="13.15" x14ac:dyDescent="0.4">
      <c r="H534" s="150"/>
    </row>
    <row r="535" spans="8:8" ht="13.15" x14ac:dyDescent="0.4">
      <c r="H535" s="150"/>
    </row>
    <row r="536" spans="8:8" ht="13.15" x14ac:dyDescent="0.4">
      <c r="H536" s="150"/>
    </row>
    <row r="537" spans="8:8" ht="13.15" x14ac:dyDescent="0.4">
      <c r="H537" s="150"/>
    </row>
    <row r="538" spans="8:8" ht="13.15" x14ac:dyDescent="0.4">
      <c r="H538" s="150"/>
    </row>
    <row r="539" spans="8:8" ht="13.15" x14ac:dyDescent="0.4">
      <c r="H539" s="150"/>
    </row>
    <row r="540" spans="8:8" ht="13.15" x14ac:dyDescent="0.4">
      <c r="H540" s="150"/>
    </row>
    <row r="541" spans="8:8" ht="13.15" x14ac:dyDescent="0.4">
      <c r="H541" s="150"/>
    </row>
    <row r="542" spans="8:8" ht="13.15" x14ac:dyDescent="0.4">
      <c r="H542" s="150"/>
    </row>
    <row r="543" spans="8:8" ht="13.15" x14ac:dyDescent="0.4">
      <c r="H543" s="150"/>
    </row>
    <row r="544" spans="8:8" ht="13.15" x14ac:dyDescent="0.4">
      <c r="H544" s="150"/>
    </row>
    <row r="545" spans="8:8" ht="13.15" x14ac:dyDescent="0.4">
      <c r="H545" s="150"/>
    </row>
    <row r="546" spans="8:8" ht="13.15" x14ac:dyDescent="0.4">
      <c r="H546" s="150"/>
    </row>
    <row r="547" spans="8:8" ht="13.15" x14ac:dyDescent="0.4">
      <c r="H547" s="150"/>
    </row>
    <row r="548" spans="8:8" ht="13.15" x14ac:dyDescent="0.4">
      <c r="H548" s="150"/>
    </row>
    <row r="549" spans="8:8" ht="13.15" x14ac:dyDescent="0.4">
      <c r="H549" s="150"/>
    </row>
    <row r="550" spans="8:8" ht="13.15" x14ac:dyDescent="0.4">
      <c r="H550" s="150"/>
    </row>
    <row r="551" spans="8:8" ht="13.15" x14ac:dyDescent="0.4">
      <c r="H551" s="150"/>
    </row>
    <row r="552" spans="8:8" ht="13.15" x14ac:dyDescent="0.4">
      <c r="H552" s="150"/>
    </row>
    <row r="553" spans="8:8" ht="13.15" x14ac:dyDescent="0.4">
      <c r="H553" s="150"/>
    </row>
    <row r="554" spans="8:8" ht="13.15" x14ac:dyDescent="0.4">
      <c r="H554" s="150"/>
    </row>
    <row r="555" spans="8:8" ht="13.15" x14ac:dyDescent="0.4">
      <c r="H555" s="150"/>
    </row>
    <row r="556" spans="8:8" ht="13.15" x14ac:dyDescent="0.4">
      <c r="H556" s="150"/>
    </row>
    <row r="557" spans="8:8" ht="13.15" x14ac:dyDescent="0.4">
      <c r="H557" s="150"/>
    </row>
    <row r="558" spans="8:8" ht="13.15" x14ac:dyDescent="0.4">
      <c r="H558" s="150"/>
    </row>
    <row r="559" spans="8:8" ht="13.15" x14ac:dyDescent="0.4">
      <c r="H559" s="150"/>
    </row>
    <row r="560" spans="8:8" ht="13.15" x14ac:dyDescent="0.4">
      <c r="H560" s="150"/>
    </row>
    <row r="561" spans="8:8" ht="13.15" x14ac:dyDescent="0.4">
      <c r="H561" s="150"/>
    </row>
    <row r="562" spans="8:8" ht="13.15" x14ac:dyDescent="0.4">
      <c r="H562" s="150"/>
    </row>
    <row r="563" spans="8:8" ht="13.15" x14ac:dyDescent="0.4">
      <c r="H563" s="150"/>
    </row>
    <row r="564" spans="8:8" ht="13.15" x14ac:dyDescent="0.4">
      <c r="H564" s="150"/>
    </row>
    <row r="565" spans="8:8" ht="13.15" x14ac:dyDescent="0.4">
      <c r="H565" s="150"/>
    </row>
    <row r="566" spans="8:8" ht="13.15" x14ac:dyDescent="0.4">
      <c r="H566" s="150"/>
    </row>
    <row r="567" spans="8:8" ht="13.15" x14ac:dyDescent="0.4">
      <c r="H567" s="150"/>
    </row>
    <row r="568" spans="8:8" ht="13.15" x14ac:dyDescent="0.4">
      <c r="H568" s="150"/>
    </row>
    <row r="569" spans="8:8" ht="13.15" x14ac:dyDescent="0.4">
      <c r="H569" s="150"/>
    </row>
    <row r="570" spans="8:8" ht="13.15" x14ac:dyDescent="0.4">
      <c r="H570" s="150"/>
    </row>
    <row r="571" spans="8:8" ht="13.15" x14ac:dyDescent="0.4">
      <c r="H571" s="150"/>
    </row>
    <row r="572" spans="8:8" ht="13.15" x14ac:dyDescent="0.4">
      <c r="H572" s="150"/>
    </row>
    <row r="573" spans="8:8" ht="13.15" x14ac:dyDescent="0.4">
      <c r="H573" s="150"/>
    </row>
    <row r="574" spans="8:8" ht="13.15" x14ac:dyDescent="0.4">
      <c r="H574" s="150"/>
    </row>
    <row r="575" spans="8:8" ht="13.15" x14ac:dyDescent="0.4">
      <c r="H575" s="150"/>
    </row>
    <row r="576" spans="8:8" ht="13.15" x14ac:dyDescent="0.4">
      <c r="H576" s="150"/>
    </row>
    <row r="577" spans="8:8" ht="13.15" x14ac:dyDescent="0.4">
      <c r="H577" s="150"/>
    </row>
    <row r="578" spans="8:8" ht="13.15" x14ac:dyDescent="0.4">
      <c r="H578" s="150"/>
    </row>
    <row r="579" spans="8:8" ht="13.15" x14ac:dyDescent="0.4">
      <c r="H579" s="150"/>
    </row>
    <row r="580" spans="8:8" ht="13.15" x14ac:dyDescent="0.4">
      <c r="H580" s="150"/>
    </row>
    <row r="581" spans="8:8" ht="13.15" x14ac:dyDescent="0.4">
      <c r="H581" s="150"/>
    </row>
    <row r="582" spans="8:8" ht="13.15" x14ac:dyDescent="0.4">
      <c r="H582" s="150"/>
    </row>
    <row r="583" spans="8:8" ht="13.15" x14ac:dyDescent="0.4">
      <c r="H583" s="150"/>
    </row>
    <row r="584" spans="8:8" ht="13.15" x14ac:dyDescent="0.4">
      <c r="H584" s="150"/>
    </row>
    <row r="585" spans="8:8" ht="13.15" x14ac:dyDescent="0.4">
      <c r="H585" s="150"/>
    </row>
    <row r="586" spans="8:8" ht="13.15" x14ac:dyDescent="0.4">
      <c r="H586" s="150"/>
    </row>
    <row r="587" spans="8:8" ht="13.15" x14ac:dyDescent="0.4">
      <c r="H587" s="150"/>
    </row>
    <row r="588" spans="8:8" ht="13.15" x14ac:dyDescent="0.4">
      <c r="H588" s="150"/>
    </row>
    <row r="589" spans="8:8" ht="13.15" x14ac:dyDescent="0.4">
      <c r="H589" s="150"/>
    </row>
    <row r="590" spans="8:8" ht="13.15" x14ac:dyDescent="0.4">
      <c r="H590" s="150"/>
    </row>
    <row r="591" spans="8:8" ht="13.15" x14ac:dyDescent="0.4">
      <c r="H591" s="150"/>
    </row>
    <row r="592" spans="8:8" ht="13.15" x14ac:dyDescent="0.4">
      <c r="H592" s="150"/>
    </row>
    <row r="593" spans="8:8" ht="13.15" x14ac:dyDescent="0.4">
      <c r="H593" s="150"/>
    </row>
    <row r="594" spans="8:8" ht="13.15" x14ac:dyDescent="0.4">
      <c r="H594" s="150"/>
    </row>
    <row r="595" spans="8:8" ht="13.15" x14ac:dyDescent="0.4">
      <c r="H595" s="150"/>
    </row>
    <row r="596" spans="8:8" ht="13.15" x14ac:dyDescent="0.4">
      <c r="H596" s="150"/>
    </row>
    <row r="597" spans="8:8" ht="13.15" x14ac:dyDescent="0.4">
      <c r="H597" s="150"/>
    </row>
    <row r="598" spans="8:8" ht="13.15" x14ac:dyDescent="0.4">
      <c r="H598" s="150"/>
    </row>
    <row r="599" spans="8:8" ht="13.15" x14ac:dyDescent="0.4">
      <c r="H599" s="150"/>
    </row>
    <row r="600" spans="8:8" ht="13.15" x14ac:dyDescent="0.4">
      <c r="H600" s="150"/>
    </row>
    <row r="601" spans="8:8" ht="13.15" x14ac:dyDescent="0.4">
      <c r="H601" s="150"/>
    </row>
    <row r="602" spans="8:8" ht="13.15" x14ac:dyDescent="0.4">
      <c r="H602" s="150"/>
    </row>
    <row r="603" spans="8:8" ht="13.15" x14ac:dyDescent="0.4">
      <c r="H603" s="150"/>
    </row>
    <row r="604" spans="8:8" ht="13.15" x14ac:dyDescent="0.4">
      <c r="H604" s="150"/>
    </row>
    <row r="605" spans="8:8" ht="13.15" x14ac:dyDescent="0.4">
      <c r="H605" s="150"/>
    </row>
    <row r="606" spans="8:8" ht="13.15" x14ac:dyDescent="0.4">
      <c r="H606" s="150"/>
    </row>
    <row r="607" spans="8:8" ht="13.15" x14ac:dyDescent="0.4">
      <c r="H607" s="150"/>
    </row>
    <row r="608" spans="8:8" ht="13.15" x14ac:dyDescent="0.4">
      <c r="H608" s="150"/>
    </row>
    <row r="609" spans="8:8" ht="13.15" x14ac:dyDescent="0.4">
      <c r="H609" s="150"/>
    </row>
    <row r="610" spans="8:8" ht="13.15" x14ac:dyDescent="0.4">
      <c r="H610" s="150"/>
    </row>
    <row r="611" spans="8:8" ht="13.15" x14ac:dyDescent="0.4">
      <c r="H611" s="150"/>
    </row>
    <row r="612" spans="8:8" ht="13.15" x14ac:dyDescent="0.4">
      <c r="H612" s="150"/>
    </row>
    <row r="613" spans="8:8" ht="13.15" x14ac:dyDescent="0.4">
      <c r="H613" s="150"/>
    </row>
    <row r="614" spans="8:8" ht="13.15" x14ac:dyDescent="0.4">
      <c r="H614" s="150"/>
    </row>
    <row r="615" spans="8:8" ht="13.15" x14ac:dyDescent="0.4">
      <c r="H615" s="150"/>
    </row>
    <row r="616" spans="8:8" ht="13.15" x14ac:dyDescent="0.4">
      <c r="H616" s="150"/>
    </row>
    <row r="617" spans="8:8" ht="13.15" x14ac:dyDescent="0.4">
      <c r="H617" s="150"/>
    </row>
    <row r="618" spans="8:8" ht="13.15" x14ac:dyDescent="0.4">
      <c r="H618" s="150"/>
    </row>
    <row r="619" spans="8:8" ht="13.15" x14ac:dyDescent="0.4">
      <c r="H619" s="150"/>
    </row>
    <row r="620" spans="8:8" ht="13.15" x14ac:dyDescent="0.4">
      <c r="H620" s="150"/>
    </row>
    <row r="621" spans="8:8" ht="13.15" x14ac:dyDescent="0.4">
      <c r="H621" s="150"/>
    </row>
    <row r="622" spans="8:8" ht="13.15" x14ac:dyDescent="0.4">
      <c r="H622" s="150"/>
    </row>
    <row r="623" spans="8:8" ht="13.15" x14ac:dyDescent="0.4">
      <c r="H623" s="150"/>
    </row>
    <row r="624" spans="8:8" ht="13.15" x14ac:dyDescent="0.4">
      <c r="H624" s="150"/>
    </row>
    <row r="625" spans="8:8" ht="13.15" x14ac:dyDescent="0.4">
      <c r="H625" s="150"/>
    </row>
    <row r="626" spans="8:8" ht="13.15" x14ac:dyDescent="0.4">
      <c r="H626" s="150"/>
    </row>
    <row r="627" spans="8:8" ht="13.15" x14ac:dyDescent="0.4">
      <c r="H627" s="150"/>
    </row>
    <row r="628" spans="8:8" ht="13.15" x14ac:dyDescent="0.4">
      <c r="H628" s="150"/>
    </row>
    <row r="629" spans="8:8" ht="13.15" x14ac:dyDescent="0.4">
      <c r="H629" s="150"/>
    </row>
    <row r="630" spans="8:8" ht="13.15" x14ac:dyDescent="0.4">
      <c r="H630" s="150"/>
    </row>
    <row r="631" spans="8:8" ht="13.15" x14ac:dyDescent="0.4">
      <c r="H631" s="150"/>
    </row>
    <row r="632" spans="8:8" ht="13.15" x14ac:dyDescent="0.4">
      <c r="H632" s="150"/>
    </row>
    <row r="633" spans="8:8" ht="13.15" x14ac:dyDescent="0.4">
      <c r="H633" s="150"/>
    </row>
    <row r="634" spans="8:8" ht="13.15" x14ac:dyDescent="0.4">
      <c r="H634" s="150"/>
    </row>
    <row r="635" spans="8:8" ht="13.15" x14ac:dyDescent="0.4">
      <c r="H635" s="150"/>
    </row>
    <row r="636" spans="8:8" ht="13.15" x14ac:dyDescent="0.4">
      <c r="H636" s="150"/>
    </row>
    <row r="637" spans="8:8" ht="13.15" x14ac:dyDescent="0.4">
      <c r="H637" s="150"/>
    </row>
    <row r="638" spans="8:8" ht="13.15" x14ac:dyDescent="0.4">
      <c r="H638" s="150"/>
    </row>
    <row r="639" spans="8:8" ht="13.15" x14ac:dyDescent="0.4">
      <c r="H639" s="150"/>
    </row>
    <row r="640" spans="8:8" ht="13.15" x14ac:dyDescent="0.4">
      <c r="H640" s="150"/>
    </row>
    <row r="641" spans="8:8" ht="13.15" x14ac:dyDescent="0.4">
      <c r="H641" s="150"/>
    </row>
    <row r="642" spans="8:8" ht="13.15" x14ac:dyDescent="0.4">
      <c r="H642" s="150"/>
    </row>
    <row r="643" spans="8:8" ht="13.15" x14ac:dyDescent="0.4">
      <c r="H643" s="150"/>
    </row>
    <row r="644" spans="8:8" ht="13.15" x14ac:dyDescent="0.4">
      <c r="H644" s="150"/>
    </row>
    <row r="645" spans="8:8" ht="13.15" x14ac:dyDescent="0.4">
      <c r="H645" s="150"/>
    </row>
    <row r="646" spans="8:8" ht="13.15" x14ac:dyDescent="0.4">
      <c r="H646" s="150"/>
    </row>
    <row r="647" spans="8:8" ht="13.15" x14ac:dyDescent="0.4">
      <c r="H647" s="150"/>
    </row>
    <row r="648" spans="8:8" ht="13.15" x14ac:dyDescent="0.4">
      <c r="H648" s="150"/>
    </row>
    <row r="649" spans="8:8" ht="13.15" x14ac:dyDescent="0.4">
      <c r="H649" s="150"/>
    </row>
    <row r="650" spans="8:8" ht="13.15" x14ac:dyDescent="0.4">
      <c r="H650" s="150"/>
    </row>
    <row r="651" spans="8:8" ht="13.15" x14ac:dyDescent="0.4">
      <c r="H651" s="150"/>
    </row>
    <row r="652" spans="8:8" ht="13.15" x14ac:dyDescent="0.4">
      <c r="H652" s="150"/>
    </row>
    <row r="653" spans="8:8" ht="13.15" x14ac:dyDescent="0.4">
      <c r="H653" s="150"/>
    </row>
    <row r="654" spans="8:8" ht="13.15" x14ac:dyDescent="0.4">
      <c r="H654" s="150"/>
    </row>
    <row r="655" spans="8:8" ht="13.15" x14ac:dyDescent="0.4">
      <c r="H655" s="150"/>
    </row>
    <row r="656" spans="8:8" ht="13.15" x14ac:dyDescent="0.4">
      <c r="H656" s="150"/>
    </row>
    <row r="657" spans="8:8" ht="13.15" x14ac:dyDescent="0.4">
      <c r="H657" s="150"/>
    </row>
    <row r="658" spans="8:8" ht="13.15" x14ac:dyDescent="0.4">
      <c r="H658" s="150"/>
    </row>
    <row r="659" spans="8:8" ht="13.15" x14ac:dyDescent="0.4">
      <c r="H659" s="150"/>
    </row>
    <row r="660" spans="8:8" ht="13.15" x14ac:dyDescent="0.4">
      <c r="H660" s="150"/>
    </row>
    <row r="661" spans="8:8" ht="13.15" x14ac:dyDescent="0.4">
      <c r="H661" s="150"/>
    </row>
    <row r="662" spans="8:8" ht="13.15" x14ac:dyDescent="0.4">
      <c r="H662" s="150"/>
    </row>
    <row r="663" spans="8:8" ht="13.15" x14ac:dyDescent="0.4">
      <c r="H663" s="150"/>
    </row>
    <row r="664" spans="8:8" ht="13.15" x14ac:dyDescent="0.4">
      <c r="H664" s="150"/>
    </row>
    <row r="665" spans="8:8" ht="13.15" x14ac:dyDescent="0.4">
      <c r="H665" s="150"/>
    </row>
    <row r="666" spans="8:8" ht="13.15" x14ac:dyDescent="0.4">
      <c r="H666" s="150"/>
    </row>
    <row r="667" spans="8:8" ht="13.15" x14ac:dyDescent="0.4">
      <c r="H667" s="150"/>
    </row>
    <row r="668" spans="8:8" ht="13.15" x14ac:dyDescent="0.4">
      <c r="H668" s="150"/>
    </row>
    <row r="669" spans="8:8" ht="13.15" x14ac:dyDescent="0.4">
      <c r="H669" s="150"/>
    </row>
    <row r="670" spans="8:8" ht="13.15" x14ac:dyDescent="0.4">
      <c r="H670" s="150"/>
    </row>
    <row r="671" spans="8:8" ht="13.15" x14ac:dyDescent="0.4">
      <c r="H671" s="150"/>
    </row>
    <row r="672" spans="8:8" ht="13.15" x14ac:dyDescent="0.4">
      <c r="H672" s="150"/>
    </row>
    <row r="673" spans="8:8" ht="13.15" x14ac:dyDescent="0.4">
      <c r="H673" s="150"/>
    </row>
    <row r="674" spans="8:8" ht="13.15" x14ac:dyDescent="0.4">
      <c r="H674" s="150"/>
    </row>
    <row r="675" spans="8:8" ht="13.15" x14ac:dyDescent="0.4">
      <c r="H675" s="150"/>
    </row>
    <row r="676" spans="8:8" ht="13.15" x14ac:dyDescent="0.4">
      <c r="H676" s="150"/>
    </row>
    <row r="677" spans="8:8" ht="13.15" x14ac:dyDescent="0.4">
      <c r="H677" s="150"/>
    </row>
    <row r="678" spans="8:8" ht="13.15" x14ac:dyDescent="0.4">
      <c r="H678" s="150"/>
    </row>
    <row r="679" spans="8:8" ht="13.15" x14ac:dyDescent="0.4">
      <c r="H679" s="150"/>
    </row>
    <row r="680" spans="8:8" ht="13.15" x14ac:dyDescent="0.4">
      <c r="H680" s="150"/>
    </row>
    <row r="681" spans="8:8" ht="13.15" x14ac:dyDescent="0.4">
      <c r="H681" s="150"/>
    </row>
    <row r="682" spans="8:8" ht="13.15" x14ac:dyDescent="0.4">
      <c r="H682" s="150"/>
    </row>
    <row r="683" spans="8:8" ht="13.15" x14ac:dyDescent="0.4">
      <c r="H683" s="150"/>
    </row>
    <row r="684" spans="8:8" ht="13.15" x14ac:dyDescent="0.4">
      <c r="H684" s="150"/>
    </row>
    <row r="685" spans="8:8" ht="13.15" x14ac:dyDescent="0.4">
      <c r="H685" s="150"/>
    </row>
    <row r="686" spans="8:8" ht="13.15" x14ac:dyDescent="0.4">
      <c r="H686" s="150"/>
    </row>
    <row r="687" spans="8:8" ht="13.15" x14ac:dyDescent="0.4">
      <c r="H687" s="150"/>
    </row>
    <row r="688" spans="8:8" ht="13.15" x14ac:dyDescent="0.4">
      <c r="H688" s="150"/>
    </row>
    <row r="689" spans="8:8" ht="13.15" x14ac:dyDescent="0.4">
      <c r="H689" s="150"/>
    </row>
    <row r="690" spans="8:8" ht="13.15" x14ac:dyDescent="0.4">
      <c r="H690" s="150"/>
    </row>
    <row r="691" spans="8:8" ht="13.15" x14ac:dyDescent="0.4">
      <c r="H691" s="150"/>
    </row>
    <row r="692" spans="8:8" ht="13.15" x14ac:dyDescent="0.4">
      <c r="H692" s="150"/>
    </row>
    <row r="693" spans="8:8" ht="13.15" x14ac:dyDescent="0.4">
      <c r="H693" s="150"/>
    </row>
    <row r="694" spans="8:8" ht="13.15" x14ac:dyDescent="0.4">
      <c r="H694" s="150"/>
    </row>
    <row r="695" spans="8:8" ht="13.15" x14ac:dyDescent="0.4">
      <c r="H695" s="150"/>
    </row>
    <row r="696" spans="8:8" ht="13.15" x14ac:dyDescent="0.4">
      <c r="H696" s="150"/>
    </row>
    <row r="697" spans="8:8" ht="13.15" x14ac:dyDescent="0.4">
      <c r="H697" s="150"/>
    </row>
    <row r="698" spans="8:8" ht="13.15" x14ac:dyDescent="0.4">
      <c r="H698" s="150"/>
    </row>
    <row r="699" spans="8:8" ht="13.15" x14ac:dyDescent="0.4">
      <c r="H699" s="150"/>
    </row>
    <row r="700" spans="8:8" ht="13.15" x14ac:dyDescent="0.4">
      <c r="H700" s="150"/>
    </row>
    <row r="701" spans="8:8" ht="13.15" x14ac:dyDescent="0.4">
      <c r="H701" s="150"/>
    </row>
    <row r="702" spans="8:8" ht="13.15" x14ac:dyDescent="0.4">
      <c r="H702" s="150"/>
    </row>
    <row r="703" spans="8:8" ht="13.15" x14ac:dyDescent="0.4">
      <c r="H703" s="150"/>
    </row>
    <row r="704" spans="8:8" ht="13.15" x14ac:dyDescent="0.4">
      <c r="H704" s="150"/>
    </row>
    <row r="705" spans="8:8" ht="13.15" x14ac:dyDescent="0.4">
      <c r="H705" s="150"/>
    </row>
    <row r="706" spans="8:8" ht="13.15" x14ac:dyDescent="0.4">
      <c r="H706" s="150"/>
    </row>
    <row r="707" spans="8:8" ht="13.15" x14ac:dyDescent="0.4">
      <c r="H707" s="150"/>
    </row>
    <row r="708" spans="8:8" ht="13.15" x14ac:dyDescent="0.4">
      <c r="H708" s="150"/>
    </row>
    <row r="709" spans="8:8" ht="13.15" x14ac:dyDescent="0.4">
      <c r="H709" s="150"/>
    </row>
    <row r="710" spans="8:8" ht="13.15" x14ac:dyDescent="0.4">
      <c r="H710" s="150"/>
    </row>
    <row r="711" spans="8:8" ht="13.15" x14ac:dyDescent="0.4">
      <c r="H711" s="150"/>
    </row>
    <row r="712" spans="8:8" ht="13.15" x14ac:dyDescent="0.4">
      <c r="H712" s="150"/>
    </row>
    <row r="713" spans="8:8" ht="13.15" x14ac:dyDescent="0.4">
      <c r="H713" s="150"/>
    </row>
    <row r="714" spans="8:8" ht="13.15" x14ac:dyDescent="0.4">
      <c r="H714" s="150"/>
    </row>
    <row r="715" spans="8:8" ht="13.15" x14ac:dyDescent="0.4">
      <c r="H715" s="150"/>
    </row>
    <row r="716" spans="8:8" ht="13.15" x14ac:dyDescent="0.4">
      <c r="H716" s="150"/>
    </row>
    <row r="717" spans="8:8" ht="13.15" x14ac:dyDescent="0.4">
      <c r="H717" s="150"/>
    </row>
    <row r="718" spans="8:8" ht="13.15" x14ac:dyDescent="0.4">
      <c r="H718" s="150"/>
    </row>
    <row r="719" spans="8:8" ht="13.15" x14ac:dyDescent="0.4">
      <c r="H719" s="150"/>
    </row>
    <row r="720" spans="8:8" ht="13.15" x14ac:dyDescent="0.4">
      <c r="H720" s="150"/>
    </row>
    <row r="721" spans="8:8" ht="13.15" x14ac:dyDescent="0.4">
      <c r="H721" s="150"/>
    </row>
    <row r="722" spans="8:8" ht="13.15" x14ac:dyDescent="0.4">
      <c r="H722" s="150"/>
    </row>
    <row r="723" spans="8:8" ht="13.15" x14ac:dyDescent="0.4">
      <c r="H723" s="150"/>
    </row>
    <row r="724" spans="8:8" ht="13.15" x14ac:dyDescent="0.4">
      <c r="H724" s="150"/>
    </row>
    <row r="725" spans="8:8" ht="13.15" x14ac:dyDescent="0.4">
      <c r="H725" s="150"/>
    </row>
    <row r="726" spans="8:8" ht="13.15" x14ac:dyDescent="0.4">
      <c r="H726" s="150"/>
    </row>
    <row r="727" spans="8:8" ht="13.15" x14ac:dyDescent="0.4">
      <c r="H727" s="150"/>
    </row>
    <row r="728" spans="8:8" ht="13.15" x14ac:dyDescent="0.4">
      <c r="H728" s="150"/>
    </row>
    <row r="729" spans="8:8" ht="13.15" x14ac:dyDescent="0.4">
      <c r="H729" s="150"/>
    </row>
    <row r="730" spans="8:8" ht="13.15" x14ac:dyDescent="0.4">
      <c r="H730" s="150"/>
    </row>
    <row r="731" spans="8:8" ht="13.15" x14ac:dyDescent="0.4">
      <c r="H731" s="150"/>
    </row>
    <row r="732" spans="8:8" ht="13.15" x14ac:dyDescent="0.4">
      <c r="H732" s="150"/>
    </row>
    <row r="733" spans="8:8" ht="13.15" x14ac:dyDescent="0.4">
      <c r="H733" s="150"/>
    </row>
    <row r="734" spans="8:8" ht="13.15" x14ac:dyDescent="0.4">
      <c r="H734" s="150"/>
    </row>
    <row r="735" spans="8:8" ht="13.15" x14ac:dyDescent="0.4">
      <c r="H735" s="150"/>
    </row>
    <row r="736" spans="8:8" ht="13.15" x14ac:dyDescent="0.4">
      <c r="H736" s="150"/>
    </row>
    <row r="737" spans="8:8" ht="13.15" x14ac:dyDescent="0.4">
      <c r="H737" s="150"/>
    </row>
    <row r="738" spans="8:8" ht="13.15" x14ac:dyDescent="0.4">
      <c r="H738" s="150"/>
    </row>
    <row r="739" spans="8:8" ht="13.15" x14ac:dyDescent="0.4">
      <c r="H739" s="150"/>
    </row>
    <row r="740" spans="8:8" ht="13.15" x14ac:dyDescent="0.4">
      <c r="H740" s="150"/>
    </row>
    <row r="741" spans="8:8" ht="13.15" x14ac:dyDescent="0.4">
      <c r="H741" s="150"/>
    </row>
    <row r="742" spans="8:8" ht="13.15" x14ac:dyDescent="0.4">
      <c r="H742" s="150"/>
    </row>
    <row r="743" spans="8:8" ht="13.15" x14ac:dyDescent="0.4">
      <c r="H743" s="150"/>
    </row>
    <row r="744" spans="8:8" ht="13.15" x14ac:dyDescent="0.4">
      <c r="H744" s="150"/>
    </row>
    <row r="745" spans="8:8" ht="13.15" x14ac:dyDescent="0.4">
      <c r="H745" s="150"/>
    </row>
    <row r="746" spans="8:8" ht="13.15" x14ac:dyDescent="0.4">
      <c r="H746" s="150"/>
    </row>
    <row r="747" spans="8:8" ht="13.15" x14ac:dyDescent="0.4">
      <c r="H747" s="150"/>
    </row>
    <row r="748" spans="8:8" ht="13.15" x14ac:dyDescent="0.4">
      <c r="H748" s="150"/>
    </row>
    <row r="749" spans="8:8" ht="13.15" x14ac:dyDescent="0.4">
      <c r="H749" s="150"/>
    </row>
    <row r="750" spans="8:8" ht="13.15" x14ac:dyDescent="0.4">
      <c r="H750" s="150"/>
    </row>
    <row r="751" spans="8:8" ht="13.15" x14ac:dyDescent="0.4">
      <c r="H751" s="150"/>
    </row>
    <row r="752" spans="8:8" ht="13.15" x14ac:dyDescent="0.4">
      <c r="H752" s="150"/>
    </row>
    <row r="753" spans="8:8" ht="13.15" x14ac:dyDescent="0.4">
      <c r="H753" s="150"/>
    </row>
    <row r="754" spans="8:8" ht="13.15" x14ac:dyDescent="0.4">
      <c r="H754" s="150"/>
    </row>
    <row r="755" spans="8:8" ht="13.15" x14ac:dyDescent="0.4">
      <c r="H755" s="150"/>
    </row>
    <row r="756" spans="8:8" ht="13.15" x14ac:dyDescent="0.4">
      <c r="H756" s="150"/>
    </row>
    <row r="757" spans="8:8" ht="13.15" x14ac:dyDescent="0.4">
      <c r="H757" s="150"/>
    </row>
    <row r="758" spans="8:8" ht="13.15" x14ac:dyDescent="0.4">
      <c r="H758" s="150"/>
    </row>
    <row r="759" spans="8:8" ht="13.15" x14ac:dyDescent="0.4">
      <c r="H759" s="150"/>
    </row>
    <row r="760" spans="8:8" ht="13.15" x14ac:dyDescent="0.4">
      <c r="H760" s="150"/>
    </row>
    <row r="761" spans="8:8" ht="13.15" x14ac:dyDescent="0.4">
      <c r="H761" s="150"/>
    </row>
    <row r="762" spans="8:8" ht="13.15" x14ac:dyDescent="0.4">
      <c r="H762" s="150"/>
    </row>
    <row r="763" spans="8:8" ht="13.15" x14ac:dyDescent="0.4">
      <c r="H763" s="150"/>
    </row>
    <row r="764" spans="8:8" ht="13.15" x14ac:dyDescent="0.4">
      <c r="H764" s="150"/>
    </row>
    <row r="765" spans="8:8" ht="13.15" x14ac:dyDescent="0.4">
      <c r="H765" s="150"/>
    </row>
    <row r="766" spans="8:8" ht="13.15" x14ac:dyDescent="0.4">
      <c r="H766" s="150"/>
    </row>
    <row r="767" spans="8:8" ht="13.15" x14ac:dyDescent="0.4">
      <c r="H767" s="150"/>
    </row>
    <row r="768" spans="8:8" ht="13.15" x14ac:dyDescent="0.4">
      <c r="H768" s="150"/>
    </row>
    <row r="769" spans="8:8" ht="13.15" x14ac:dyDescent="0.4">
      <c r="H769" s="150"/>
    </row>
    <row r="770" spans="8:8" ht="13.15" x14ac:dyDescent="0.4">
      <c r="H770" s="150"/>
    </row>
    <row r="771" spans="8:8" ht="13.15" x14ac:dyDescent="0.4">
      <c r="H771" s="150"/>
    </row>
    <row r="772" spans="8:8" ht="13.15" x14ac:dyDescent="0.4">
      <c r="H772" s="150"/>
    </row>
    <row r="773" spans="8:8" ht="13.15" x14ac:dyDescent="0.4">
      <c r="H773" s="150"/>
    </row>
    <row r="774" spans="8:8" ht="13.15" x14ac:dyDescent="0.4">
      <c r="H774" s="150"/>
    </row>
    <row r="775" spans="8:8" ht="13.15" x14ac:dyDescent="0.4">
      <c r="H775" s="150"/>
    </row>
    <row r="776" spans="8:8" ht="13.15" x14ac:dyDescent="0.4">
      <c r="H776" s="150"/>
    </row>
    <row r="777" spans="8:8" ht="13.15" x14ac:dyDescent="0.4">
      <c r="H777" s="150"/>
    </row>
    <row r="778" spans="8:8" ht="13.15" x14ac:dyDescent="0.4">
      <c r="H778" s="150"/>
    </row>
    <row r="779" spans="8:8" ht="13.15" x14ac:dyDescent="0.4">
      <c r="H779" s="150"/>
    </row>
    <row r="780" spans="8:8" ht="13.15" x14ac:dyDescent="0.4">
      <c r="H780" s="150"/>
    </row>
    <row r="781" spans="8:8" ht="13.15" x14ac:dyDescent="0.4">
      <c r="H781" s="150"/>
    </row>
    <row r="782" spans="8:8" ht="13.15" x14ac:dyDescent="0.4">
      <c r="H782" s="150"/>
    </row>
    <row r="783" spans="8:8" ht="13.15" x14ac:dyDescent="0.4">
      <c r="H783" s="150"/>
    </row>
    <row r="784" spans="8:8" ht="13.15" x14ac:dyDescent="0.4">
      <c r="H784" s="150"/>
    </row>
    <row r="785" spans="8:8" ht="13.15" x14ac:dyDescent="0.4">
      <c r="H785" s="150"/>
    </row>
    <row r="786" spans="8:8" ht="13.15" x14ac:dyDescent="0.4">
      <c r="H786" s="150"/>
    </row>
    <row r="787" spans="8:8" ht="13.15" x14ac:dyDescent="0.4">
      <c r="H787" s="150"/>
    </row>
    <row r="788" spans="8:8" ht="13.15" x14ac:dyDescent="0.4">
      <c r="H788" s="150"/>
    </row>
    <row r="789" spans="8:8" ht="13.15" x14ac:dyDescent="0.4">
      <c r="H789" s="150"/>
    </row>
    <row r="790" spans="8:8" ht="13.15" x14ac:dyDescent="0.4">
      <c r="H790" s="150"/>
    </row>
    <row r="791" spans="8:8" ht="13.15" x14ac:dyDescent="0.4">
      <c r="H791" s="150"/>
    </row>
    <row r="792" spans="8:8" ht="13.15" x14ac:dyDescent="0.4">
      <c r="H792" s="150"/>
    </row>
    <row r="793" spans="8:8" ht="13.15" x14ac:dyDescent="0.4">
      <c r="H793" s="150"/>
    </row>
    <row r="794" spans="8:8" ht="13.15" x14ac:dyDescent="0.4">
      <c r="H794" s="150"/>
    </row>
    <row r="795" spans="8:8" ht="13.15" x14ac:dyDescent="0.4">
      <c r="H795" s="150"/>
    </row>
    <row r="796" spans="8:8" ht="13.15" x14ac:dyDescent="0.4">
      <c r="H796" s="150"/>
    </row>
    <row r="797" spans="8:8" ht="13.15" x14ac:dyDescent="0.4">
      <c r="H797" s="150"/>
    </row>
    <row r="798" spans="8:8" ht="13.15" x14ac:dyDescent="0.4">
      <c r="H798" s="150"/>
    </row>
    <row r="799" spans="8:8" ht="13.15" x14ac:dyDescent="0.4">
      <c r="H799" s="150"/>
    </row>
    <row r="800" spans="8:8" ht="13.15" x14ac:dyDescent="0.4">
      <c r="H800" s="150"/>
    </row>
    <row r="801" spans="8:8" ht="13.15" x14ac:dyDescent="0.4">
      <c r="H801" s="150"/>
    </row>
    <row r="802" spans="8:8" ht="13.15" x14ac:dyDescent="0.4">
      <c r="H802" s="150"/>
    </row>
    <row r="803" spans="8:8" ht="13.15" x14ac:dyDescent="0.4">
      <c r="H803" s="150"/>
    </row>
    <row r="804" spans="8:8" ht="13.15" x14ac:dyDescent="0.4">
      <c r="H804" s="150"/>
    </row>
    <row r="805" spans="8:8" ht="13.15" x14ac:dyDescent="0.4">
      <c r="H805" s="150"/>
    </row>
    <row r="806" spans="8:8" ht="13.15" x14ac:dyDescent="0.4">
      <c r="H806" s="150"/>
    </row>
    <row r="807" spans="8:8" ht="13.15" x14ac:dyDescent="0.4">
      <c r="H807" s="150"/>
    </row>
    <row r="808" spans="8:8" ht="13.15" x14ac:dyDescent="0.4">
      <c r="H808" s="150"/>
    </row>
    <row r="809" spans="8:8" ht="13.15" x14ac:dyDescent="0.4">
      <c r="H809" s="150"/>
    </row>
    <row r="810" spans="8:8" ht="13.15" x14ac:dyDescent="0.4">
      <c r="H810" s="150"/>
    </row>
    <row r="811" spans="8:8" ht="13.15" x14ac:dyDescent="0.4">
      <c r="H811" s="150"/>
    </row>
    <row r="812" spans="8:8" ht="13.15" x14ac:dyDescent="0.4">
      <c r="H812" s="150"/>
    </row>
    <row r="813" spans="8:8" ht="13.15" x14ac:dyDescent="0.4">
      <c r="H813" s="150"/>
    </row>
    <row r="814" spans="8:8" ht="13.15" x14ac:dyDescent="0.4">
      <c r="H814" s="150"/>
    </row>
    <row r="815" spans="8:8" ht="13.15" x14ac:dyDescent="0.4">
      <c r="H815" s="150"/>
    </row>
    <row r="816" spans="8:8" ht="13.15" x14ac:dyDescent="0.4">
      <c r="H816" s="150"/>
    </row>
    <row r="817" spans="8:8" ht="13.15" x14ac:dyDescent="0.4">
      <c r="H817" s="150"/>
    </row>
    <row r="818" spans="8:8" ht="13.15" x14ac:dyDescent="0.4">
      <c r="H818" s="150"/>
    </row>
    <row r="819" spans="8:8" ht="13.15" x14ac:dyDescent="0.4">
      <c r="H819" s="150"/>
    </row>
    <row r="820" spans="8:8" ht="13.15" x14ac:dyDescent="0.4">
      <c r="H820" s="150"/>
    </row>
    <row r="821" spans="8:8" ht="13.15" x14ac:dyDescent="0.4">
      <c r="H821" s="150"/>
    </row>
    <row r="822" spans="8:8" ht="13.15" x14ac:dyDescent="0.4">
      <c r="H822" s="150"/>
    </row>
    <row r="823" spans="8:8" ht="13.15" x14ac:dyDescent="0.4">
      <c r="H823" s="150"/>
    </row>
    <row r="824" spans="8:8" ht="13.15" x14ac:dyDescent="0.4">
      <c r="H824" s="150"/>
    </row>
    <row r="825" spans="8:8" ht="13.15" x14ac:dyDescent="0.4">
      <c r="H825" s="150"/>
    </row>
    <row r="826" spans="8:8" ht="13.15" x14ac:dyDescent="0.4">
      <c r="H826" s="150"/>
    </row>
    <row r="827" spans="8:8" ht="13.15" x14ac:dyDescent="0.4">
      <c r="H827" s="150"/>
    </row>
    <row r="828" spans="8:8" ht="13.15" x14ac:dyDescent="0.4">
      <c r="H828" s="150"/>
    </row>
    <row r="829" spans="8:8" ht="13.15" x14ac:dyDescent="0.4">
      <c r="H829" s="150"/>
    </row>
    <row r="830" spans="8:8" ht="13.15" x14ac:dyDescent="0.4">
      <c r="H830" s="150"/>
    </row>
    <row r="831" spans="8:8" ht="13.15" x14ac:dyDescent="0.4">
      <c r="H831" s="150"/>
    </row>
    <row r="832" spans="8:8" ht="13.15" x14ac:dyDescent="0.4">
      <c r="H832" s="150"/>
    </row>
    <row r="833" spans="8:8" ht="13.15" x14ac:dyDescent="0.4">
      <c r="H833" s="150"/>
    </row>
    <row r="834" spans="8:8" ht="13.15" x14ac:dyDescent="0.4">
      <c r="H834" s="150"/>
    </row>
    <row r="835" spans="8:8" ht="13.15" x14ac:dyDescent="0.4">
      <c r="H835" s="150"/>
    </row>
    <row r="836" spans="8:8" ht="13.15" x14ac:dyDescent="0.4">
      <c r="H836" s="150"/>
    </row>
    <row r="837" spans="8:8" ht="13.15" x14ac:dyDescent="0.4">
      <c r="H837" s="150"/>
    </row>
    <row r="838" spans="8:8" ht="13.15" x14ac:dyDescent="0.4">
      <c r="H838" s="150"/>
    </row>
    <row r="839" spans="8:8" ht="13.15" x14ac:dyDescent="0.4">
      <c r="H839" s="150"/>
    </row>
    <row r="840" spans="8:8" ht="13.15" x14ac:dyDescent="0.4">
      <c r="H840" s="150"/>
    </row>
    <row r="841" spans="8:8" ht="13.15" x14ac:dyDescent="0.4">
      <c r="H841" s="150"/>
    </row>
    <row r="842" spans="8:8" ht="13.15" x14ac:dyDescent="0.4">
      <c r="H842" s="150"/>
    </row>
    <row r="843" spans="8:8" ht="13.15" x14ac:dyDescent="0.4">
      <c r="H843" s="150"/>
    </row>
    <row r="844" spans="8:8" ht="13.15" x14ac:dyDescent="0.4">
      <c r="H844" s="150"/>
    </row>
    <row r="845" spans="8:8" ht="13.15" x14ac:dyDescent="0.4">
      <c r="H845" s="150"/>
    </row>
    <row r="846" spans="8:8" ht="13.15" x14ac:dyDescent="0.4">
      <c r="H846" s="150"/>
    </row>
    <row r="847" spans="8:8" ht="13.15" x14ac:dyDescent="0.4">
      <c r="H847" s="150"/>
    </row>
    <row r="848" spans="8:8" ht="13.15" x14ac:dyDescent="0.4">
      <c r="H848" s="150"/>
    </row>
    <row r="849" spans="8:8" ht="13.15" x14ac:dyDescent="0.4">
      <c r="H849" s="150"/>
    </row>
    <row r="850" spans="8:8" ht="13.15" x14ac:dyDescent="0.4">
      <c r="H850" s="150"/>
    </row>
    <row r="851" spans="8:8" ht="13.15" x14ac:dyDescent="0.4">
      <c r="H851" s="150"/>
    </row>
    <row r="852" spans="8:8" ht="13.15" x14ac:dyDescent="0.4">
      <c r="H852" s="150"/>
    </row>
    <row r="853" spans="8:8" ht="13.15" x14ac:dyDescent="0.4">
      <c r="H853" s="150"/>
    </row>
    <row r="854" spans="8:8" ht="13.15" x14ac:dyDescent="0.4">
      <c r="H854" s="150"/>
    </row>
    <row r="855" spans="8:8" ht="13.15" x14ac:dyDescent="0.4">
      <c r="H855" s="150"/>
    </row>
    <row r="856" spans="8:8" ht="13.15" x14ac:dyDescent="0.4">
      <c r="H856" s="150"/>
    </row>
    <row r="857" spans="8:8" ht="13.15" x14ac:dyDescent="0.4">
      <c r="H857" s="150"/>
    </row>
    <row r="858" spans="8:8" ht="13.15" x14ac:dyDescent="0.4">
      <c r="H858" s="150"/>
    </row>
    <row r="859" spans="8:8" ht="13.15" x14ac:dyDescent="0.4">
      <c r="H859" s="150"/>
    </row>
    <row r="860" spans="8:8" ht="13.15" x14ac:dyDescent="0.4">
      <c r="H860" s="150"/>
    </row>
    <row r="861" spans="8:8" ht="13.15" x14ac:dyDescent="0.4">
      <c r="H861" s="150"/>
    </row>
    <row r="862" spans="8:8" ht="13.15" x14ac:dyDescent="0.4">
      <c r="H862" s="150"/>
    </row>
    <row r="863" spans="8:8" ht="13.15" x14ac:dyDescent="0.4">
      <c r="H863" s="150"/>
    </row>
    <row r="864" spans="8:8" ht="13.15" x14ac:dyDescent="0.4">
      <c r="H864" s="150"/>
    </row>
    <row r="865" spans="8:8" ht="13.15" x14ac:dyDescent="0.4">
      <c r="H865" s="150"/>
    </row>
    <row r="866" spans="8:8" ht="13.15" x14ac:dyDescent="0.4">
      <c r="H866" s="150"/>
    </row>
    <row r="867" spans="8:8" ht="13.15" x14ac:dyDescent="0.4">
      <c r="H867" s="150"/>
    </row>
    <row r="868" spans="8:8" ht="13.15" x14ac:dyDescent="0.4">
      <c r="H868" s="150"/>
    </row>
    <row r="869" spans="8:8" ht="13.15" x14ac:dyDescent="0.4">
      <c r="H869" s="150"/>
    </row>
    <row r="870" spans="8:8" ht="13.15" x14ac:dyDescent="0.4">
      <c r="H870" s="150"/>
    </row>
    <row r="871" spans="8:8" ht="13.15" x14ac:dyDescent="0.4">
      <c r="H871" s="150"/>
    </row>
    <row r="872" spans="8:8" ht="13.15" x14ac:dyDescent="0.4">
      <c r="H872" s="150"/>
    </row>
    <row r="873" spans="8:8" ht="13.15" x14ac:dyDescent="0.4">
      <c r="H873" s="150"/>
    </row>
    <row r="874" spans="8:8" ht="13.15" x14ac:dyDescent="0.4">
      <c r="H874" s="150"/>
    </row>
    <row r="875" spans="8:8" ht="13.15" x14ac:dyDescent="0.4">
      <c r="H875" s="150"/>
    </row>
    <row r="876" spans="8:8" ht="13.15" x14ac:dyDescent="0.4">
      <c r="H876" s="150"/>
    </row>
    <row r="877" spans="8:8" ht="13.15" x14ac:dyDescent="0.4">
      <c r="H877" s="150"/>
    </row>
    <row r="878" spans="8:8" ht="13.15" x14ac:dyDescent="0.4">
      <c r="H878" s="150"/>
    </row>
    <row r="879" spans="8:8" ht="13.15" x14ac:dyDescent="0.4">
      <c r="H879" s="150"/>
    </row>
    <row r="880" spans="8:8" ht="13.15" x14ac:dyDescent="0.4">
      <c r="H880" s="150"/>
    </row>
    <row r="881" spans="8:8" ht="13.15" x14ac:dyDescent="0.4">
      <c r="H881" s="150"/>
    </row>
    <row r="882" spans="8:8" ht="13.15" x14ac:dyDescent="0.4">
      <c r="H882" s="150"/>
    </row>
    <row r="883" spans="8:8" ht="13.15" x14ac:dyDescent="0.4">
      <c r="H883" s="150"/>
    </row>
    <row r="884" spans="8:8" ht="13.15" x14ac:dyDescent="0.4">
      <c r="H884" s="150"/>
    </row>
    <row r="885" spans="8:8" ht="13.15" x14ac:dyDescent="0.4">
      <c r="H885" s="150"/>
    </row>
    <row r="886" spans="8:8" ht="13.15" x14ac:dyDescent="0.4">
      <c r="H886" s="150"/>
    </row>
    <row r="887" spans="8:8" ht="13.15" x14ac:dyDescent="0.4">
      <c r="H887" s="150"/>
    </row>
    <row r="888" spans="8:8" ht="13.15" x14ac:dyDescent="0.4">
      <c r="H888" s="150"/>
    </row>
    <row r="889" spans="8:8" ht="13.15" x14ac:dyDescent="0.4">
      <c r="H889" s="150"/>
    </row>
    <row r="890" spans="8:8" ht="13.15" x14ac:dyDescent="0.4">
      <c r="H890" s="150"/>
    </row>
    <row r="891" spans="8:8" ht="13.15" x14ac:dyDescent="0.4">
      <c r="H891" s="150"/>
    </row>
    <row r="892" spans="8:8" ht="13.15" x14ac:dyDescent="0.4">
      <c r="H892" s="150"/>
    </row>
    <row r="893" spans="8:8" ht="13.15" x14ac:dyDescent="0.4">
      <c r="H893" s="150"/>
    </row>
    <row r="894" spans="8:8" ht="13.15" x14ac:dyDescent="0.4">
      <c r="H894" s="150"/>
    </row>
    <row r="895" spans="8:8" ht="13.15" x14ac:dyDescent="0.4">
      <c r="H895" s="150"/>
    </row>
    <row r="896" spans="8:8" ht="13.15" x14ac:dyDescent="0.4">
      <c r="H896" s="150"/>
    </row>
    <row r="897" spans="8:8" ht="13.15" x14ac:dyDescent="0.4">
      <c r="H897" s="150"/>
    </row>
    <row r="898" spans="8:8" ht="13.15" x14ac:dyDescent="0.4">
      <c r="H898" s="150"/>
    </row>
    <row r="899" spans="8:8" ht="13.15" x14ac:dyDescent="0.4">
      <c r="H899" s="150"/>
    </row>
    <row r="900" spans="8:8" ht="13.15" x14ac:dyDescent="0.4">
      <c r="H900" s="150"/>
    </row>
    <row r="901" spans="8:8" ht="13.15" x14ac:dyDescent="0.4">
      <c r="H901" s="150"/>
    </row>
    <row r="902" spans="8:8" ht="13.15" x14ac:dyDescent="0.4">
      <c r="H902" s="150"/>
    </row>
    <row r="903" spans="8:8" ht="13.15" x14ac:dyDescent="0.4">
      <c r="H903" s="150"/>
    </row>
    <row r="904" spans="8:8" ht="13.15" x14ac:dyDescent="0.4">
      <c r="H904" s="150"/>
    </row>
    <row r="905" spans="8:8" ht="13.15" x14ac:dyDescent="0.4">
      <c r="H905" s="150"/>
    </row>
    <row r="906" spans="8:8" ht="13.15" x14ac:dyDescent="0.4">
      <c r="H906" s="150"/>
    </row>
    <row r="907" spans="8:8" ht="13.15" x14ac:dyDescent="0.4">
      <c r="H907" s="150"/>
    </row>
    <row r="908" spans="8:8" ht="13.15" x14ac:dyDescent="0.4">
      <c r="H908" s="150"/>
    </row>
    <row r="909" spans="8:8" ht="13.15" x14ac:dyDescent="0.4">
      <c r="H909" s="150"/>
    </row>
    <row r="910" spans="8:8" ht="13.15" x14ac:dyDescent="0.4">
      <c r="H910" s="150"/>
    </row>
    <row r="911" spans="8:8" ht="13.15" x14ac:dyDescent="0.4">
      <c r="H911" s="150"/>
    </row>
    <row r="912" spans="8:8" ht="13.15" x14ac:dyDescent="0.4">
      <c r="H912" s="150"/>
    </row>
    <row r="913" spans="8:8" ht="13.15" x14ac:dyDescent="0.4">
      <c r="H913" s="150"/>
    </row>
    <row r="914" spans="8:8" ht="13.15" x14ac:dyDescent="0.4">
      <c r="H914" s="150"/>
    </row>
    <row r="915" spans="8:8" ht="13.15" x14ac:dyDescent="0.4">
      <c r="H915" s="150"/>
    </row>
    <row r="916" spans="8:8" ht="13.15" x14ac:dyDescent="0.4">
      <c r="H916" s="150"/>
    </row>
    <row r="917" spans="8:8" ht="13.15" x14ac:dyDescent="0.4">
      <c r="H917" s="150"/>
    </row>
    <row r="918" spans="8:8" ht="13.15" x14ac:dyDescent="0.4">
      <c r="H918" s="150"/>
    </row>
    <row r="919" spans="8:8" ht="13.15" x14ac:dyDescent="0.4">
      <c r="H919" s="150"/>
    </row>
    <row r="920" spans="8:8" ht="13.15" x14ac:dyDescent="0.4">
      <c r="H920" s="150"/>
    </row>
    <row r="921" spans="8:8" ht="13.15" x14ac:dyDescent="0.4">
      <c r="H921" s="150"/>
    </row>
    <row r="922" spans="8:8" ht="13.15" x14ac:dyDescent="0.4">
      <c r="H922" s="150"/>
    </row>
    <row r="923" spans="8:8" ht="13.15" x14ac:dyDescent="0.4">
      <c r="H923" s="150"/>
    </row>
    <row r="924" spans="8:8" ht="13.15" x14ac:dyDescent="0.4">
      <c r="H924" s="150"/>
    </row>
    <row r="925" spans="8:8" ht="13.15" x14ac:dyDescent="0.4">
      <c r="H925" s="150"/>
    </row>
    <row r="926" spans="8:8" ht="13.15" x14ac:dyDescent="0.4">
      <c r="H926" s="150"/>
    </row>
    <row r="927" spans="8:8" ht="13.15" x14ac:dyDescent="0.4">
      <c r="H927" s="150"/>
    </row>
    <row r="928" spans="8:8" ht="13.15" x14ac:dyDescent="0.4">
      <c r="H928" s="150"/>
    </row>
    <row r="929" spans="8:8" ht="13.15" x14ac:dyDescent="0.4">
      <c r="H929" s="150"/>
    </row>
    <row r="930" spans="8:8" ht="13.15" x14ac:dyDescent="0.4">
      <c r="H930" s="150"/>
    </row>
    <row r="931" spans="8:8" ht="13.15" x14ac:dyDescent="0.4">
      <c r="H931" s="150"/>
    </row>
    <row r="932" spans="8:8" ht="13.15" x14ac:dyDescent="0.4">
      <c r="H932" s="150"/>
    </row>
    <row r="933" spans="8:8" ht="13.15" x14ac:dyDescent="0.4">
      <c r="H933" s="150"/>
    </row>
    <row r="934" spans="8:8" ht="13.15" x14ac:dyDescent="0.4">
      <c r="H934" s="150"/>
    </row>
    <row r="935" spans="8:8" ht="13.15" x14ac:dyDescent="0.4">
      <c r="H935" s="150"/>
    </row>
    <row r="936" spans="8:8" ht="13.15" x14ac:dyDescent="0.4">
      <c r="H936" s="150"/>
    </row>
    <row r="937" spans="8:8" ht="13.15" x14ac:dyDescent="0.4">
      <c r="H937" s="150"/>
    </row>
    <row r="938" spans="8:8" ht="13.15" x14ac:dyDescent="0.4">
      <c r="H938" s="150"/>
    </row>
    <row r="939" spans="8:8" ht="13.15" x14ac:dyDescent="0.4">
      <c r="H939" s="150"/>
    </row>
    <row r="940" spans="8:8" ht="13.15" x14ac:dyDescent="0.4">
      <c r="H940" s="150"/>
    </row>
    <row r="941" spans="8:8" ht="13.15" x14ac:dyDescent="0.4">
      <c r="H941" s="150"/>
    </row>
    <row r="942" spans="8:8" ht="13.15" x14ac:dyDescent="0.4">
      <c r="H942" s="150"/>
    </row>
    <row r="943" spans="8:8" ht="13.15" x14ac:dyDescent="0.4">
      <c r="H943" s="150"/>
    </row>
    <row r="944" spans="8:8" ht="13.15" x14ac:dyDescent="0.4">
      <c r="H944" s="150"/>
    </row>
    <row r="945" spans="8:8" ht="13.15" x14ac:dyDescent="0.4">
      <c r="H945" s="150"/>
    </row>
    <row r="946" spans="8:8" ht="13.15" x14ac:dyDescent="0.4">
      <c r="H946" s="150"/>
    </row>
    <row r="947" spans="8:8" ht="13.15" x14ac:dyDescent="0.4">
      <c r="H947" s="150"/>
    </row>
    <row r="948" spans="8:8" ht="13.15" x14ac:dyDescent="0.4">
      <c r="H948" s="150"/>
    </row>
    <row r="949" spans="8:8" ht="13.15" x14ac:dyDescent="0.4">
      <c r="H949" s="150"/>
    </row>
    <row r="950" spans="8:8" ht="13.15" x14ac:dyDescent="0.4">
      <c r="H950" s="150"/>
    </row>
    <row r="951" spans="8:8" ht="13.15" x14ac:dyDescent="0.4">
      <c r="H951" s="150"/>
    </row>
    <row r="952" spans="8:8" ht="13.15" x14ac:dyDescent="0.4">
      <c r="H952" s="150"/>
    </row>
    <row r="953" spans="8:8" ht="13.15" x14ac:dyDescent="0.4">
      <c r="H953" s="150"/>
    </row>
    <row r="954" spans="8:8" ht="13.15" x14ac:dyDescent="0.4">
      <c r="H954" s="150"/>
    </row>
    <row r="955" spans="8:8" ht="13.15" x14ac:dyDescent="0.4">
      <c r="H955" s="150"/>
    </row>
    <row r="956" spans="8:8" ht="13.15" x14ac:dyDescent="0.4">
      <c r="H956" s="150"/>
    </row>
    <row r="957" spans="8:8" ht="13.15" x14ac:dyDescent="0.4">
      <c r="H957" s="150"/>
    </row>
    <row r="958" spans="8:8" ht="13.15" x14ac:dyDescent="0.4">
      <c r="H958" s="150"/>
    </row>
    <row r="959" spans="8:8" ht="13.15" x14ac:dyDescent="0.4">
      <c r="H959" s="150"/>
    </row>
    <row r="960" spans="8:8" ht="13.15" x14ac:dyDescent="0.4">
      <c r="H960" s="150"/>
    </row>
    <row r="961" spans="8:8" ht="13.15" x14ac:dyDescent="0.4">
      <c r="H961" s="150"/>
    </row>
    <row r="962" spans="8:8" ht="13.15" x14ac:dyDescent="0.4">
      <c r="H962" s="150"/>
    </row>
    <row r="963" spans="8:8" ht="13.15" x14ac:dyDescent="0.4">
      <c r="H963" s="150"/>
    </row>
    <row r="964" spans="8:8" ht="13.15" x14ac:dyDescent="0.4">
      <c r="H964" s="150"/>
    </row>
    <row r="965" spans="8:8" ht="13.15" x14ac:dyDescent="0.4">
      <c r="H965" s="150"/>
    </row>
    <row r="966" spans="8:8" ht="13.15" x14ac:dyDescent="0.4">
      <c r="H966" s="150"/>
    </row>
    <row r="967" spans="8:8" ht="13.15" x14ac:dyDescent="0.4">
      <c r="H967" s="150"/>
    </row>
    <row r="968" spans="8:8" ht="13.15" x14ac:dyDescent="0.4">
      <c r="H968" s="150"/>
    </row>
    <row r="969" spans="8:8" ht="13.15" x14ac:dyDescent="0.4">
      <c r="H969" s="150"/>
    </row>
    <row r="970" spans="8:8" ht="13.15" x14ac:dyDescent="0.4">
      <c r="H970" s="150"/>
    </row>
    <row r="971" spans="8:8" ht="13.15" x14ac:dyDescent="0.4">
      <c r="H971" s="150"/>
    </row>
    <row r="972" spans="8:8" ht="13.15" x14ac:dyDescent="0.4">
      <c r="H972" s="150"/>
    </row>
    <row r="973" spans="8:8" ht="13.15" x14ac:dyDescent="0.4">
      <c r="H973" s="150"/>
    </row>
    <row r="974" spans="8:8" ht="13.15" x14ac:dyDescent="0.4">
      <c r="H974" s="150"/>
    </row>
    <row r="975" spans="8:8" ht="13.15" x14ac:dyDescent="0.4">
      <c r="H975" s="150"/>
    </row>
    <row r="976" spans="8:8" ht="13.15" x14ac:dyDescent="0.4">
      <c r="H976" s="150"/>
    </row>
    <row r="977" spans="8:8" ht="13.15" x14ac:dyDescent="0.4">
      <c r="H977" s="150"/>
    </row>
    <row r="978" spans="8:8" ht="13.15" x14ac:dyDescent="0.4">
      <c r="H978" s="150"/>
    </row>
    <row r="979" spans="8:8" ht="13.15" x14ac:dyDescent="0.4">
      <c r="H979" s="150"/>
    </row>
    <row r="980" spans="8:8" ht="13.15" x14ac:dyDescent="0.4">
      <c r="H980" s="150"/>
    </row>
    <row r="981" spans="8:8" ht="13.15" x14ac:dyDescent="0.4">
      <c r="H981" s="150"/>
    </row>
    <row r="982" spans="8:8" ht="13.15" x14ac:dyDescent="0.4">
      <c r="H982" s="150"/>
    </row>
    <row r="983" spans="8:8" ht="13.15" x14ac:dyDescent="0.4">
      <c r="H983" s="150"/>
    </row>
    <row r="984" spans="8:8" ht="13.15" x14ac:dyDescent="0.4">
      <c r="H984" s="150"/>
    </row>
    <row r="985" spans="8:8" ht="13.15" x14ac:dyDescent="0.4">
      <c r="H985" s="150"/>
    </row>
    <row r="986" spans="8:8" ht="13.15" x14ac:dyDescent="0.4">
      <c r="H986" s="150"/>
    </row>
    <row r="987" spans="8:8" ht="13.15" x14ac:dyDescent="0.4">
      <c r="H987" s="150"/>
    </row>
    <row r="988" spans="8:8" ht="13.15" x14ac:dyDescent="0.4">
      <c r="H988" s="150"/>
    </row>
    <row r="989" spans="8:8" ht="13.15" x14ac:dyDescent="0.4">
      <c r="H989" s="150"/>
    </row>
    <row r="990" spans="8:8" ht="13.15" x14ac:dyDescent="0.4">
      <c r="H990" s="150"/>
    </row>
    <row r="991" spans="8:8" ht="13.15" x14ac:dyDescent="0.4">
      <c r="H991" s="150"/>
    </row>
    <row r="992" spans="8:8" ht="13.15" x14ac:dyDescent="0.4">
      <c r="H992" s="150"/>
    </row>
    <row r="993" spans="8:8" ht="13.15" x14ac:dyDescent="0.4">
      <c r="H993" s="150"/>
    </row>
    <row r="994" spans="8:8" ht="13.15" x14ac:dyDescent="0.4">
      <c r="H994" s="150"/>
    </row>
    <row r="995" spans="8:8" ht="13.15" x14ac:dyDescent="0.4">
      <c r="H995" s="150"/>
    </row>
    <row r="996" spans="8:8" ht="13.15" x14ac:dyDescent="0.4">
      <c r="H996" s="150"/>
    </row>
    <row r="997" spans="8:8" ht="13.15" x14ac:dyDescent="0.4">
      <c r="H997" s="150"/>
    </row>
    <row r="998" spans="8:8" ht="13.15" x14ac:dyDescent="0.4">
      <c r="H998" s="150"/>
    </row>
    <row r="999" spans="8:8" ht="13.15" x14ac:dyDescent="0.4">
      <c r="H999" s="150"/>
    </row>
    <row r="1000" spans="8:8" ht="13.15" x14ac:dyDescent="0.4">
      <c r="H1000" s="150"/>
    </row>
    <row r="1001" spans="8:8" ht="13.15" x14ac:dyDescent="0.4">
      <c r="H1001" s="150"/>
    </row>
    <row r="1002" spans="8:8" ht="13.15" x14ac:dyDescent="0.4">
      <c r="H1002" s="150"/>
    </row>
    <row r="1003" spans="8:8" ht="13.15" x14ac:dyDescent="0.4">
      <c r="H1003" s="150"/>
    </row>
    <row r="1004" spans="8:8" ht="13.15" x14ac:dyDescent="0.4">
      <c r="H1004" s="150"/>
    </row>
    <row r="1005" spans="8:8" ht="13.15" x14ac:dyDescent="0.4">
      <c r="H1005" s="150"/>
    </row>
    <row r="1006" spans="8:8" ht="13.15" x14ac:dyDescent="0.4">
      <c r="H1006" s="150"/>
    </row>
    <row r="1007" spans="8:8" ht="13.15" x14ac:dyDescent="0.4">
      <c r="H1007" s="150"/>
    </row>
    <row r="1008" spans="8:8" ht="13.15" x14ac:dyDescent="0.4">
      <c r="H1008" s="150"/>
    </row>
    <row r="1009" spans="8:8" ht="13.15" x14ac:dyDescent="0.4">
      <c r="H1009" s="150"/>
    </row>
    <row r="1010" spans="8:8" ht="13.15" x14ac:dyDescent="0.4">
      <c r="H1010" s="150"/>
    </row>
    <row r="1011" spans="8:8" ht="13.15" x14ac:dyDescent="0.4">
      <c r="H1011" s="150"/>
    </row>
    <row r="1012" spans="8:8" ht="13.15" x14ac:dyDescent="0.4">
      <c r="H1012" s="150"/>
    </row>
    <row r="1013" spans="8:8" ht="13.15" x14ac:dyDescent="0.4">
      <c r="H1013" s="150"/>
    </row>
    <row r="1014" spans="8:8" ht="13.15" x14ac:dyDescent="0.4">
      <c r="H1014" s="150"/>
    </row>
    <row r="1015" spans="8:8" ht="13.15" x14ac:dyDescent="0.4">
      <c r="H1015" s="150"/>
    </row>
    <row r="1016" spans="8:8" ht="13.15" x14ac:dyDescent="0.4">
      <c r="H1016" s="150"/>
    </row>
    <row r="1017" spans="8:8" ht="13.15" x14ac:dyDescent="0.4">
      <c r="H1017" s="150"/>
    </row>
    <row r="1018" spans="8:8" ht="13.15" x14ac:dyDescent="0.4">
      <c r="H1018" s="150"/>
    </row>
    <row r="1019" spans="8:8" ht="13.15" x14ac:dyDescent="0.4">
      <c r="H1019" s="150"/>
    </row>
    <row r="1020" spans="8:8" ht="13.15" x14ac:dyDescent="0.4">
      <c r="H1020" s="150"/>
    </row>
    <row r="1021" spans="8:8" ht="13.15" x14ac:dyDescent="0.4">
      <c r="H1021" s="150"/>
    </row>
    <row r="1022" spans="8:8" ht="13.15" x14ac:dyDescent="0.4">
      <c r="H1022" s="150"/>
    </row>
    <row r="1023" spans="8:8" ht="13.15" x14ac:dyDescent="0.4">
      <c r="H1023" s="150"/>
    </row>
    <row r="1024" spans="8:8" ht="13.15" x14ac:dyDescent="0.4">
      <c r="H1024" s="150"/>
    </row>
    <row r="1025" spans="8:8" ht="13.15" x14ac:dyDescent="0.4">
      <c r="H1025" s="150"/>
    </row>
  </sheetData>
  <mergeCells count="2">
    <mergeCell ref="B1:D1"/>
    <mergeCell ref="A1:A8"/>
  </mergeCells>
  <hyperlinks>
    <hyperlink ref="H18" r:id="rId1" xr:uid="{00000000-0004-0000-0200-000000000000}"/>
    <hyperlink ref="H19" r:id="rId2" xr:uid="{00000000-0004-0000-0200-000001000000}"/>
    <hyperlink ref="H20" r:id="rId3" xr:uid="{00000000-0004-0000-0200-000002000000}"/>
    <hyperlink ref="H21" r:id="rId4" xr:uid="{00000000-0004-0000-0200-000003000000}"/>
    <hyperlink ref="H24" r:id="rId5" xr:uid="{00000000-0004-0000-0200-000004000000}"/>
    <hyperlink ref="H25" r:id="rId6" xr:uid="{00000000-0004-0000-0200-000005000000}"/>
    <hyperlink ref="H26" r:id="rId7" xr:uid="{00000000-0004-0000-0200-000006000000}"/>
    <hyperlink ref="H27" r:id="rId8" xr:uid="{00000000-0004-0000-0200-000007000000}"/>
    <hyperlink ref="H28" r:id="rId9" xr:uid="{00000000-0004-0000-0200-000008000000}"/>
    <hyperlink ref="H29" r:id="rId10" xr:uid="{00000000-0004-0000-0200-000009000000}"/>
    <hyperlink ref="H35" r:id="rId11" xr:uid="{00000000-0004-0000-0200-00000A000000}"/>
    <hyperlink ref="H36" r:id="rId12" xr:uid="{00000000-0004-0000-0200-00000B000000}"/>
    <hyperlink ref="H37" r:id="rId13" xr:uid="{00000000-0004-0000-0200-00000C000000}"/>
    <hyperlink ref="H38" r:id="rId14" xr:uid="{00000000-0004-0000-0200-00000D000000}"/>
    <hyperlink ref="H39" r:id="rId15" xr:uid="{00000000-0004-0000-0200-00000E000000}"/>
    <hyperlink ref="H41" r:id="rId16" xr:uid="{00000000-0004-0000-0200-00000F000000}"/>
    <hyperlink ref="H40" r:id="rId17" xr:uid="{00000000-0004-0000-0200-000010000000}"/>
    <hyperlink ref="H47" r:id="rId18" xr:uid="{00000000-0004-0000-0200-000011000000}"/>
    <hyperlink ref="H48" r:id="rId19" xr:uid="{00000000-0004-0000-0200-000012000000}"/>
    <hyperlink ref="H49" r:id="rId20" xr:uid="{00000000-0004-0000-0200-000013000000}"/>
    <hyperlink ref="H51" r:id="rId21" xr:uid="{00000000-0004-0000-0200-000014000000}"/>
    <hyperlink ref="H31" r:id="rId22" xr:uid="{00000000-0004-0000-0200-000015000000}"/>
    <hyperlink ref="H30" r:id="rId23" xr:uid="{00000000-0004-0000-0200-000016000000}"/>
    <hyperlink ref="H10" r:id="rId24" xr:uid="{3581F615-8B26-427A-BB16-3147988137B8}"/>
  </hyperlinks>
  <pageMargins left="0.7" right="0.7" top="0.75" bottom="0.75" header="0.3" footer="0.3"/>
  <pageSetup orientation="portrait" r:id="rId25"/>
  <drawing r:id="rId26"/>
  <legacyDrawing r:id="rId27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B51"/>
  <sheetViews>
    <sheetView topLeftCell="A10" workbookViewId="0">
      <selection activeCell="C3" sqref="C3"/>
    </sheetView>
  </sheetViews>
  <sheetFormatPr defaultColWidth="14.3984375" defaultRowHeight="15.75" customHeight="1" x14ac:dyDescent="0.4"/>
  <cols>
    <col min="1" max="1" width="55.86328125" style="151" customWidth="1"/>
    <col min="2" max="2" width="26.3984375" style="151" customWidth="1"/>
    <col min="3" max="3" width="18.73046875" style="151" customWidth="1"/>
    <col min="4" max="4" width="14.9296875" style="151" customWidth="1"/>
    <col min="5" max="16384" width="14.3984375" style="151"/>
  </cols>
  <sheetData>
    <row r="1" spans="1:28" ht="167.25" customHeight="1" x14ac:dyDescent="0.4">
      <c r="A1" s="370"/>
      <c r="B1" s="369" t="s">
        <v>315</v>
      </c>
      <c r="C1" s="369"/>
      <c r="D1" s="369"/>
      <c r="F1" s="149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28" ht="14.25" x14ac:dyDescent="0.45">
      <c r="A2" s="370"/>
      <c r="B2" s="138" t="s">
        <v>113</v>
      </c>
      <c r="C2" s="139" t="s">
        <v>417</v>
      </c>
      <c r="D2" s="140"/>
      <c r="E2" s="141"/>
      <c r="F2" s="149"/>
      <c r="G2" s="149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28" ht="14.25" x14ac:dyDescent="0.45">
      <c r="A3" s="370"/>
      <c r="B3" s="138" t="s">
        <v>114</v>
      </c>
      <c r="C3" s="245"/>
      <c r="D3" s="140"/>
      <c r="E3" s="141"/>
      <c r="F3" s="149"/>
      <c r="G3" s="149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28" ht="14.25" x14ac:dyDescent="0.45">
      <c r="A4" s="370"/>
      <c r="B4" s="143" t="s">
        <v>193</v>
      </c>
      <c r="C4" s="144" t="s">
        <v>116</v>
      </c>
      <c r="D4" s="145" t="s">
        <v>117</v>
      </c>
      <c r="E4" s="146" t="s">
        <v>121</v>
      </c>
      <c r="F4" s="149"/>
      <c r="G4" s="149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</row>
    <row r="5" spans="1:28" ht="14.25" x14ac:dyDescent="0.45">
      <c r="A5" s="370"/>
      <c r="B5" s="147" t="s">
        <v>194</v>
      </c>
      <c r="C5" s="310" t="str">
        <f>IF(C4&lt;"50", "1", "2")</f>
        <v>1</v>
      </c>
      <c r="D5" s="148" t="s">
        <v>120</v>
      </c>
      <c r="E5" s="146" t="s">
        <v>118</v>
      </c>
      <c r="F5" s="149"/>
      <c r="G5" s="149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</row>
    <row r="6" spans="1:28" ht="14.25" x14ac:dyDescent="0.45">
      <c r="A6" s="370"/>
      <c r="B6" s="148" t="s">
        <v>195</v>
      </c>
      <c r="C6" s="146" t="s">
        <v>196</v>
      </c>
      <c r="D6" s="148" t="s">
        <v>123</v>
      </c>
      <c r="E6" s="146" t="s">
        <v>118</v>
      </c>
      <c r="F6" s="149"/>
      <c r="G6" s="149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</row>
    <row r="7" spans="1:28" ht="14.25" x14ac:dyDescent="0.45">
      <c r="A7" s="370"/>
      <c r="B7" s="146"/>
      <c r="C7" s="146"/>
      <c r="D7" s="148" t="s">
        <v>124</v>
      </c>
      <c r="E7" s="146" t="s">
        <v>121</v>
      </c>
      <c r="F7" s="149"/>
      <c r="G7" s="149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</row>
    <row r="8" spans="1:28" ht="13.15" x14ac:dyDescent="0.4">
      <c r="A8" s="372"/>
      <c r="B8" s="152"/>
      <c r="C8" s="152"/>
      <c r="D8" s="149"/>
      <c r="E8" s="152"/>
      <c r="F8" s="149"/>
      <c r="G8" s="149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</row>
    <row r="9" spans="1:28" ht="15.75" customHeight="1" x14ac:dyDescent="0.45">
      <c r="A9" s="153"/>
      <c r="B9" s="154" t="s">
        <v>5</v>
      </c>
      <c r="C9" s="154" t="s">
        <v>125</v>
      </c>
      <c r="D9" s="155" t="s">
        <v>126</v>
      </c>
      <c r="E9" s="156" t="s">
        <v>127</v>
      </c>
      <c r="F9" s="157" t="s">
        <v>8</v>
      </c>
      <c r="G9" s="157" t="s">
        <v>9</v>
      </c>
      <c r="H9" s="127" t="s">
        <v>10</v>
      </c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</row>
    <row r="10" spans="1:28" ht="15.75" customHeight="1" x14ac:dyDescent="0.55000000000000004">
      <c r="A10" s="135" t="s">
        <v>128</v>
      </c>
      <c r="B10" s="152"/>
      <c r="C10" s="152"/>
      <c r="D10" s="149"/>
      <c r="E10" s="159"/>
      <c r="F10" s="160"/>
      <c r="G10" s="16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</row>
    <row r="11" spans="1:28" ht="15.75" customHeight="1" x14ac:dyDescent="0.45">
      <c r="A11" s="99" t="s">
        <v>248</v>
      </c>
      <c r="B11" s="110" t="s">
        <v>307</v>
      </c>
      <c r="C11" s="101" t="s">
        <v>239</v>
      </c>
      <c r="D11" s="102">
        <v>328</v>
      </c>
      <c r="E11" s="103">
        <v>2</v>
      </c>
      <c r="F11" s="240">
        <f>E11*C2</f>
        <v>2</v>
      </c>
      <c r="G11" s="104">
        <f>F11*D11</f>
        <v>656</v>
      </c>
      <c r="H11" s="236" t="s">
        <v>308</v>
      </c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</row>
    <row r="12" spans="1:28" ht="15.75" customHeight="1" x14ac:dyDescent="0.45">
      <c r="A12" s="99" t="s">
        <v>247</v>
      </c>
      <c r="B12" s="110" t="s">
        <v>307</v>
      </c>
      <c r="C12" s="101" t="s">
        <v>239</v>
      </c>
      <c r="D12" s="102">
        <v>245</v>
      </c>
      <c r="E12" s="103">
        <v>2</v>
      </c>
      <c r="F12" s="240">
        <f>E12*C2</f>
        <v>2</v>
      </c>
      <c r="G12" s="104">
        <f>F12*D12</f>
        <v>490</v>
      </c>
      <c r="H12" s="236" t="s">
        <v>308</v>
      </c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</row>
    <row r="13" spans="1:28" s="331" customFormat="1" ht="14.25" x14ac:dyDescent="0.45">
      <c r="A13" s="112" t="s">
        <v>246</v>
      </c>
      <c r="B13" s="113" t="s">
        <v>244</v>
      </c>
      <c r="C13" s="107" t="s">
        <v>129</v>
      </c>
      <c r="D13" s="105">
        <v>276.38</v>
      </c>
      <c r="E13" s="108">
        <v>0</v>
      </c>
      <c r="F13" s="126">
        <f>E13*C2</f>
        <v>0</v>
      </c>
      <c r="G13" s="106">
        <f>F13*D13</f>
        <v>0</v>
      </c>
      <c r="H13" s="237" t="s">
        <v>243</v>
      </c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</row>
    <row r="14" spans="1:28" ht="15" customHeight="1" x14ac:dyDescent="0.45">
      <c r="A14" s="99" t="s">
        <v>249</v>
      </c>
      <c r="B14" s="110" t="s">
        <v>307</v>
      </c>
      <c r="C14" s="111" t="s">
        <v>242</v>
      </c>
      <c r="D14" s="102">
        <v>192</v>
      </c>
      <c r="E14" s="103">
        <v>4</v>
      </c>
      <c r="F14" s="240">
        <f>E14*C2</f>
        <v>4</v>
      </c>
      <c r="G14" s="104">
        <f>F14*D14</f>
        <v>768</v>
      </c>
      <c r="H14" s="236" t="s">
        <v>308</v>
      </c>
    </row>
    <row r="15" spans="1:28" s="331" customFormat="1" ht="15.75" customHeight="1" x14ac:dyDescent="0.45">
      <c r="A15" s="107" t="s">
        <v>245</v>
      </c>
      <c r="B15" s="107" t="s">
        <v>240</v>
      </c>
      <c r="C15" s="107" t="s">
        <v>130</v>
      </c>
      <c r="D15" s="105">
        <v>111.05</v>
      </c>
      <c r="E15" s="108">
        <v>0</v>
      </c>
      <c r="F15" s="126">
        <f>E15*C2</f>
        <v>0</v>
      </c>
      <c r="G15" s="106">
        <f>F15*D15</f>
        <v>0</v>
      </c>
      <c r="H15" s="109" t="s">
        <v>241</v>
      </c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</row>
    <row r="16" spans="1:28" ht="15.75" customHeight="1" x14ac:dyDescent="0.45">
      <c r="A16" s="167"/>
      <c r="B16" s="167"/>
      <c r="C16" s="167"/>
      <c r="D16" s="168"/>
      <c r="E16" s="169"/>
      <c r="F16" s="240"/>
      <c r="G16" s="171"/>
      <c r="H16" s="238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</row>
    <row r="17" spans="1:28" ht="15.75" customHeight="1" x14ac:dyDescent="0.45">
      <c r="A17" s="167"/>
      <c r="B17" s="167"/>
      <c r="C17" s="167"/>
      <c r="D17" s="168"/>
      <c r="E17" s="169"/>
      <c r="F17" s="240"/>
      <c r="G17" s="171"/>
      <c r="H17" s="239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</row>
    <row r="18" spans="1:28" ht="15.75" customHeight="1" x14ac:dyDescent="0.55000000000000004">
      <c r="A18" s="134" t="s">
        <v>131</v>
      </c>
      <c r="B18" s="176"/>
      <c r="C18" s="177"/>
      <c r="D18" s="178"/>
      <c r="E18" s="179"/>
      <c r="F18" s="240"/>
      <c r="G18" s="180"/>
      <c r="H18" s="177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</row>
    <row r="19" spans="1:28" ht="15.75" customHeight="1" x14ac:dyDescent="0.45">
      <c r="A19" s="119" t="s">
        <v>132</v>
      </c>
      <c r="B19" s="177" t="s">
        <v>133</v>
      </c>
      <c r="C19" s="120" t="s">
        <v>134</v>
      </c>
      <c r="D19" s="136">
        <v>0.9</v>
      </c>
      <c r="E19" s="182">
        <f>(C4+20)*SUM(E12:E16)</f>
        <v>300</v>
      </c>
      <c r="F19" s="240">
        <f>E19*C2</f>
        <v>300</v>
      </c>
      <c r="G19" s="183">
        <f>F19*D19</f>
        <v>270</v>
      </c>
      <c r="H19" s="184" t="s">
        <v>135</v>
      </c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</row>
    <row r="20" spans="1:28" ht="15.75" customHeight="1" x14ac:dyDescent="0.45">
      <c r="A20" s="119" t="s">
        <v>136</v>
      </c>
      <c r="B20" s="177" t="s">
        <v>133</v>
      </c>
      <c r="C20" s="120" t="s">
        <v>137</v>
      </c>
      <c r="D20" s="136">
        <v>396</v>
      </c>
      <c r="E20" s="182"/>
      <c r="F20" s="240">
        <f>E20*C2</f>
        <v>0</v>
      </c>
      <c r="G20" s="183">
        <f>F20*D20</f>
        <v>0</v>
      </c>
      <c r="H20" s="185" t="s">
        <v>138</v>
      </c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</row>
    <row r="21" spans="1:28" ht="15.75" customHeight="1" x14ac:dyDescent="0.45">
      <c r="A21" s="119" t="s">
        <v>139</v>
      </c>
      <c r="B21" s="177" t="s">
        <v>133</v>
      </c>
      <c r="C21" s="120" t="s">
        <v>137</v>
      </c>
      <c r="D21" s="136">
        <v>756</v>
      </c>
      <c r="E21" s="179"/>
      <c r="F21" s="240">
        <f>E21*C2</f>
        <v>0</v>
      </c>
      <c r="G21" s="183">
        <f>F21*D21</f>
        <v>0</v>
      </c>
      <c r="H21" s="184" t="s">
        <v>140</v>
      </c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</row>
    <row r="22" spans="1:28" ht="15.75" customHeight="1" x14ac:dyDescent="0.45">
      <c r="A22" s="119" t="s">
        <v>250</v>
      </c>
      <c r="B22" s="121" t="s">
        <v>18</v>
      </c>
      <c r="C22" s="177"/>
      <c r="D22" s="136">
        <v>27.19</v>
      </c>
      <c r="E22" s="186">
        <f>ROUNDUP((((SUM(E11:E15))*2)/10),0)</f>
        <v>2</v>
      </c>
      <c r="F22" s="240">
        <f>E22*C2</f>
        <v>2</v>
      </c>
      <c r="G22" s="183">
        <f>F22*D22</f>
        <v>54.38</v>
      </c>
      <c r="H22" s="241" t="s">
        <v>141</v>
      </c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</row>
    <row r="23" spans="1:28" ht="15.75" customHeight="1" x14ac:dyDescent="0.45">
      <c r="A23" s="119"/>
      <c r="B23" s="121"/>
      <c r="C23" s="177"/>
      <c r="D23" s="136"/>
      <c r="E23" s="186"/>
      <c r="F23" s="240"/>
      <c r="G23" s="183"/>
      <c r="H23" s="241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</row>
    <row r="24" spans="1:28" ht="15.75" customHeight="1" x14ac:dyDescent="0.45">
      <c r="A24" s="187"/>
      <c r="B24" s="130"/>
      <c r="C24" s="187"/>
      <c r="D24" s="188"/>
      <c r="E24" s="182"/>
      <c r="F24" s="242"/>
      <c r="G24" s="189"/>
      <c r="H24" s="187"/>
      <c r="I24" s="190"/>
      <c r="J24" s="190"/>
      <c r="K24" s="191"/>
      <c r="L24" s="191"/>
      <c r="M24" s="191"/>
      <c r="N24" s="190"/>
      <c r="O24" s="190"/>
      <c r="P24" s="190"/>
      <c r="Q24" s="190"/>
      <c r="S24" s="192"/>
      <c r="T24" s="192"/>
      <c r="U24" s="192"/>
      <c r="V24" s="192"/>
      <c r="W24" s="192"/>
      <c r="X24" s="192"/>
      <c r="Y24" s="192"/>
      <c r="Z24" s="192"/>
      <c r="AA24" s="193"/>
    </row>
    <row r="25" spans="1:28" ht="15.75" customHeight="1" x14ac:dyDescent="0.55000000000000004">
      <c r="A25" s="134" t="s">
        <v>142</v>
      </c>
      <c r="B25" s="130"/>
      <c r="C25" s="187"/>
      <c r="D25" s="188"/>
      <c r="E25" s="182"/>
      <c r="F25" s="242"/>
      <c r="G25" s="189"/>
      <c r="H25" s="187"/>
      <c r="I25" s="190"/>
      <c r="J25" s="190"/>
      <c r="K25" s="191"/>
      <c r="L25" s="191"/>
      <c r="M25" s="191"/>
      <c r="N25" s="190"/>
      <c r="O25" s="190"/>
      <c r="P25" s="190"/>
      <c r="Q25" s="190"/>
      <c r="S25" s="194"/>
      <c r="T25" s="194"/>
      <c r="U25" s="194"/>
      <c r="V25" s="194"/>
      <c r="W25" s="194"/>
      <c r="X25" s="194"/>
      <c r="Y25" s="194"/>
      <c r="Z25" s="194"/>
      <c r="AA25" s="195"/>
    </row>
    <row r="26" spans="1:28" ht="15.75" customHeight="1" x14ac:dyDescent="0.45">
      <c r="A26" s="119" t="s">
        <v>143</v>
      </c>
      <c r="B26" s="121" t="s">
        <v>144</v>
      </c>
      <c r="C26" s="120" t="s">
        <v>145</v>
      </c>
      <c r="D26" s="136">
        <v>10.220000000000001</v>
      </c>
      <c r="E26" s="182" t="str">
        <f>IF((E12+E13)&gt;1, "1", "0")</f>
        <v>1</v>
      </c>
      <c r="F26" s="240">
        <f>E26*C2</f>
        <v>1</v>
      </c>
      <c r="G26" s="183">
        <f t="shared" ref="G26:G38" si="0">F26*D26</f>
        <v>10.220000000000001</v>
      </c>
      <c r="H26" s="241" t="s">
        <v>146</v>
      </c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</row>
    <row r="27" spans="1:28" ht="15.75" customHeight="1" x14ac:dyDescent="0.45">
      <c r="A27" s="119" t="s">
        <v>147</v>
      </c>
      <c r="B27" s="121" t="s">
        <v>144</v>
      </c>
      <c r="C27" s="120" t="s">
        <v>148</v>
      </c>
      <c r="D27" s="136">
        <v>17.86</v>
      </c>
      <c r="E27" s="182" t="str">
        <f>IF((E14+E15)&gt;3, "1", "0")</f>
        <v>1</v>
      </c>
      <c r="F27" s="240">
        <f>E27*C2</f>
        <v>1</v>
      </c>
      <c r="G27" s="183">
        <f t="shared" si="0"/>
        <v>17.86</v>
      </c>
      <c r="H27" s="241" t="s">
        <v>149</v>
      </c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</row>
    <row r="28" spans="1:28" ht="15.75" customHeight="1" x14ac:dyDescent="0.45">
      <c r="A28" s="119" t="s">
        <v>150</v>
      </c>
      <c r="B28" s="121" t="s">
        <v>151</v>
      </c>
      <c r="C28" s="120" t="s">
        <v>152</v>
      </c>
      <c r="D28" s="136">
        <v>4.95</v>
      </c>
      <c r="E28" s="182">
        <v>1</v>
      </c>
      <c r="F28" s="240">
        <f>E28*C2</f>
        <v>1</v>
      </c>
      <c r="G28" s="183">
        <f t="shared" si="0"/>
        <v>4.95</v>
      </c>
      <c r="H28" s="241" t="s">
        <v>153</v>
      </c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</row>
    <row r="29" spans="1:28" ht="15.75" customHeight="1" x14ac:dyDescent="0.45">
      <c r="A29" s="137" t="s">
        <v>154</v>
      </c>
      <c r="B29" s="121" t="s">
        <v>151</v>
      </c>
      <c r="C29" s="120" t="s">
        <v>155</v>
      </c>
      <c r="D29" s="136">
        <v>37</v>
      </c>
      <c r="E29" s="182">
        <v>1</v>
      </c>
      <c r="F29" s="240">
        <f>E29*C2</f>
        <v>1</v>
      </c>
      <c r="G29" s="183">
        <f t="shared" si="0"/>
        <v>37</v>
      </c>
      <c r="H29" s="241" t="s">
        <v>156</v>
      </c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</row>
    <row r="30" spans="1:28" ht="15.75" customHeight="1" x14ac:dyDescent="0.45">
      <c r="A30" s="119" t="s">
        <v>157</v>
      </c>
      <c r="B30" s="121" t="s">
        <v>151</v>
      </c>
      <c r="C30" s="120" t="s">
        <v>158</v>
      </c>
      <c r="D30" s="136">
        <v>19.95</v>
      </c>
      <c r="E30" s="182">
        <v>1</v>
      </c>
      <c r="F30" s="240">
        <f>E30*C2</f>
        <v>1</v>
      </c>
      <c r="G30" s="183">
        <f t="shared" si="0"/>
        <v>19.95</v>
      </c>
      <c r="H30" s="241" t="s">
        <v>159</v>
      </c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</row>
    <row r="31" spans="1:28" ht="15.75" customHeight="1" x14ac:dyDescent="0.45">
      <c r="A31" s="137" t="s">
        <v>160</v>
      </c>
      <c r="B31" s="121" t="s">
        <v>151</v>
      </c>
      <c r="C31" s="120" t="s">
        <v>161</v>
      </c>
      <c r="D31" s="136">
        <v>156</v>
      </c>
      <c r="E31" s="182">
        <f>ROUNDDOWN((C4/10)-1, 0)</f>
        <v>2</v>
      </c>
      <c r="F31" s="240">
        <f>E31*C2</f>
        <v>2</v>
      </c>
      <c r="G31" s="183">
        <f t="shared" si="0"/>
        <v>312</v>
      </c>
      <c r="H31" s="241" t="s">
        <v>162</v>
      </c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</row>
    <row r="32" spans="1:28" ht="15.75" customHeight="1" x14ac:dyDescent="0.45">
      <c r="A32" s="137" t="s">
        <v>163</v>
      </c>
      <c r="B32" s="121" t="s">
        <v>151</v>
      </c>
      <c r="C32" s="120" t="s">
        <v>252</v>
      </c>
      <c r="D32" s="136">
        <v>269</v>
      </c>
      <c r="E32" s="182">
        <v>1</v>
      </c>
      <c r="F32" s="240">
        <f>E32*C2</f>
        <v>1</v>
      </c>
      <c r="G32" s="183">
        <f t="shared" si="0"/>
        <v>269</v>
      </c>
      <c r="H32" s="185" t="s">
        <v>251</v>
      </c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</row>
    <row r="33" spans="1:28" ht="15.75" customHeight="1" x14ac:dyDescent="0.45">
      <c r="A33" s="137" t="s">
        <v>197</v>
      </c>
      <c r="B33" s="121" t="s">
        <v>151</v>
      </c>
      <c r="C33" s="120" t="s">
        <v>198</v>
      </c>
      <c r="D33" s="136">
        <v>136.80000000000001</v>
      </c>
      <c r="E33" s="243" t="str">
        <f>C5</f>
        <v>1</v>
      </c>
      <c r="F33" s="240">
        <f>E33*C2</f>
        <v>1</v>
      </c>
      <c r="G33" s="183">
        <f t="shared" si="0"/>
        <v>136.80000000000001</v>
      </c>
      <c r="H33" s="241" t="s">
        <v>199</v>
      </c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</row>
    <row r="34" spans="1:28" ht="15.75" customHeight="1" x14ac:dyDescent="0.45">
      <c r="A34" s="119" t="s">
        <v>200</v>
      </c>
      <c r="B34" s="121" t="s">
        <v>151</v>
      </c>
      <c r="C34" s="120" t="s">
        <v>201</v>
      </c>
      <c r="D34" s="136">
        <v>109.95</v>
      </c>
      <c r="E34" s="179" t="str">
        <f>IF(C6&gt;0, "1", "0")</f>
        <v>1</v>
      </c>
      <c r="F34" s="240">
        <f>E34*C2</f>
        <v>1</v>
      </c>
      <c r="G34" s="183">
        <f t="shared" si="0"/>
        <v>109.95</v>
      </c>
      <c r="H34" s="241" t="s">
        <v>202</v>
      </c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</row>
    <row r="35" spans="1:28" ht="15.75" customHeight="1" x14ac:dyDescent="0.45">
      <c r="A35" s="187" t="s">
        <v>203</v>
      </c>
      <c r="B35" s="130" t="s">
        <v>30</v>
      </c>
      <c r="C35" s="187"/>
      <c r="D35" s="188">
        <v>3.55</v>
      </c>
      <c r="E35" s="182">
        <f>C6/0.5</f>
        <v>54</v>
      </c>
      <c r="F35" s="240">
        <f>E35*C2</f>
        <v>54</v>
      </c>
      <c r="G35" s="183">
        <f t="shared" si="0"/>
        <v>191.7</v>
      </c>
      <c r="H35" s="185" t="s">
        <v>204</v>
      </c>
      <c r="I35" s="190"/>
      <c r="J35" s="190"/>
      <c r="K35" s="191"/>
      <c r="L35" s="191"/>
      <c r="M35" s="191"/>
      <c r="N35" s="190"/>
      <c r="O35" s="190"/>
      <c r="P35" s="190"/>
      <c r="Q35" s="190"/>
      <c r="S35" s="192"/>
      <c r="T35" s="192"/>
      <c r="U35" s="192"/>
      <c r="V35" s="192"/>
      <c r="W35" s="192"/>
      <c r="X35" s="192"/>
      <c r="Y35" s="192"/>
      <c r="Z35" s="192"/>
      <c r="AA35" s="193"/>
    </row>
    <row r="36" spans="1:28" ht="15.75" customHeight="1" x14ac:dyDescent="0.45">
      <c r="A36" s="187" t="s">
        <v>205</v>
      </c>
      <c r="B36" s="130" t="s">
        <v>30</v>
      </c>
      <c r="C36" s="187"/>
      <c r="D36" s="188">
        <v>1.1000000000000001</v>
      </c>
      <c r="E36" s="182">
        <f>E33*4</f>
        <v>4</v>
      </c>
      <c r="F36" s="240">
        <f>E36*C2</f>
        <v>4</v>
      </c>
      <c r="G36" s="183">
        <f t="shared" si="0"/>
        <v>4.4000000000000004</v>
      </c>
      <c r="H36" s="185" t="s">
        <v>206</v>
      </c>
      <c r="I36" s="190"/>
      <c r="J36" s="190"/>
      <c r="K36" s="191"/>
      <c r="L36" s="191"/>
      <c r="M36" s="191"/>
      <c r="N36" s="190"/>
      <c r="O36" s="190"/>
      <c r="P36" s="190"/>
      <c r="Q36" s="190"/>
      <c r="AA36" s="227"/>
    </row>
    <row r="37" spans="1:28" ht="15.75" customHeight="1" x14ac:dyDescent="0.45">
      <c r="A37" s="187" t="s">
        <v>207</v>
      </c>
      <c r="B37" s="130" t="s">
        <v>30</v>
      </c>
      <c r="C37" s="187"/>
      <c r="D37" s="188">
        <v>0.26</v>
      </c>
      <c r="E37" s="182">
        <f>E36</f>
        <v>4</v>
      </c>
      <c r="F37" s="240">
        <f>E37*C2</f>
        <v>4</v>
      </c>
      <c r="G37" s="183">
        <f t="shared" si="0"/>
        <v>1.04</v>
      </c>
      <c r="H37" s="185" t="s">
        <v>208</v>
      </c>
      <c r="I37" s="190"/>
      <c r="J37" s="190"/>
      <c r="K37" s="191"/>
      <c r="L37" s="191"/>
      <c r="M37" s="191"/>
      <c r="N37" s="190"/>
      <c r="O37" s="190"/>
      <c r="P37" s="190"/>
      <c r="Q37" s="190"/>
      <c r="AA37" s="227"/>
    </row>
    <row r="38" spans="1:28" ht="15.75" customHeight="1" x14ac:dyDescent="0.45">
      <c r="A38" s="187" t="s">
        <v>184</v>
      </c>
      <c r="B38" s="130" t="s">
        <v>30</v>
      </c>
      <c r="C38" s="187"/>
      <c r="D38" s="188">
        <v>35</v>
      </c>
      <c r="E38" s="182">
        <v>1</v>
      </c>
      <c r="F38" s="240">
        <f>E38*C2</f>
        <v>1</v>
      </c>
      <c r="G38" s="183">
        <f t="shared" si="0"/>
        <v>35</v>
      </c>
      <c r="H38" s="225" t="s">
        <v>263</v>
      </c>
      <c r="J38" s="190"/>
      <c r="K38" s="190"/>
      <c r="L38" s="191"/>
      <c r="M38" s="191"/>
      <c r="N38" s="191"/>
      <c r="O38" s="190"/>
      <c r="P38" s="190"/>
      <c r="Q38" s="190"/>
      <c r="R38" s="190"/>
      <c r="AB38" s="227"/>
    </row>
    <row r="39" spans="1:28" ht="15.75" customHeight="1" x14ac:dyDescent="0.45">
      <c r="A39" s="187"/>
      <c r="B39" s="130"/>
      <c r="C39" s="187"/>
      <c r="D39" s="188"/>
      <c r="E39" s="244"/>
      <c r="F39" s="242"/>
      <c r="G39" s="189"/>
      <c r="H39" s="190"/>
      <c r="I39" s="190"/>
      <c r="J39" s="190"/>
      <c r="K39" s="191"/>
      <c r="L39" s="191"/>
      <c r="M39" s="191"/>
      <c r="N39" s="190"/>
      <c r="O39" s="190"/>
      <c r="P39" s="190"/>
      <c r="Q39" s="190"/>
    </row>
    <row r="40" spans="1:28" ht="15.75" customHeight="1" x14ac:dyDescent="0.45">
      <c r="A40" s="187"/>
      <c r="B40" s="130"/>
      <c r="C40" s="187"/>
      <c r="D40" s="188"/>
      <c r="E40" s="244"/>
      <c r="F40" s="242"/>
      <c r="G40" s="189"/>
      <c r="H40" s="187"/>
      <c r="I40" s="190"/>
      <c r="J40" s="190"/>
      <c r="K40" s="191"/>
      <c r="L40" s="191"/>
      <c r="M40" s="191"/>
      <c r="N40" s="190"/>
      <c r="O40" s="190"/>
      <c r="P40" s="190"/>
      <c r="Q40" s="190"/>
      <c r="AA40" s="227"/>
    </row>
    <row r="41" spans="1:28" ht="15.75" customHeight="1" x14ac:dyDescent="0.55000000000000004">
      <c r="A41" s="228" t="s">
        <v>185</v>
      </c>
      <c r="B41" s="187"/>
      <c r="C41" s="187"/>
      <c r="D41" s="188"/>
      <c r="E41" s="244"/>
      <c r="F41" s="242"/>
      <c r="G41" s="189"/>
      <c r="H41" s="127"/>
      <c r="I41" s="190"/>
      <c r="J41" s="190"/>
      <c r="K41" s="191"/>
      <c r="L41" s="229"/>
      <c r="M41" s="229"/>
      <c r="N41" s="230"/>
      <c r="O41" s="230"/>
      <c r="P41" s="190"/>
      <c r="Q41" s="230"/>
      <c r="S41" s="194"/>
      <c r="T41" s="194"/>
      <c r="U41" s="194"/>
      <c r="V41" s="194"/>
      <c r="W41" s="194"/>
      <c r="X41" s="194"/>
      <c r="Y41" s="194"/>
      <c r="Z41" s="194"/>
      <c r="AA41" s="195"/>
    </row>
    <row r="42" spans="1:28" ht="15.75" customHeight="1" x14ac:dyDescent="0.45">
      <c r="A42" s="187" t="s">
        <v>265</v>
      </c>
      <c r="B42" s="187" t="s">
        <v>18</v>
      </c>
      <c r="C42" s="187"/>
      <c r="D42" s="231">
        <v>84</v>
      </c>
      <c r="E42" s="182" t="str">
        <f>IF(E4="Y", "1", "0")</f>
        <v>0</v>
      </c>
      <c r="F42" s="174">
        <f>E42*C2</f>
        <v>0</v>
      </c>
      <c r="G42" s="183">
        <f t="shared" ref="G42:G48" si="1">F42*D42</f>
        <v>0</v>
      </c>
      <c r="H42" s="235" t="s">
        <v>264</v>
      </c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</row>
    <row r="43" spans="1:28" ht="15.75" customHeight="1" x14ac:dyDescent="0.45">
      <c r="A43" s="131" t="s">
        <v>267</v>
      </c>
      <c r="B43" s="187" t="s">
        <v>18</v>
      </c>
      <c r="C43" s="187"/>
      <c r="D43" s="231">
        <v>195.99</v>
      </c>
      <c r="E43" s="182" t="str">
        <f>IF(E7="Y", "1", (IF(E4="Y", "1", "0")))</f>
        <v>0</v>
      </c>
      <c r="F43" s="174">
        <f>E43*C2</f>
        <v>0</v>
      </c>
      <c r="G43" s="183">
        <f t="shared" si="1"/>
        <v>0</v>
      </c>
      <c r="H43" s="132" t="s">
        <v>266</v>
      </c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</row>
    <row r="44" spans="1:28" ht="15.75" customHeight="1" x14ac:dyDescent="0.45">
      <c r="A44" s="187" t="s">
        <v>186</v>
      </c>
      <c r="B44" s="187" t="s">
        <v>18</v>
      </c>
      <c r="C44" s="187"/>
      <c r="D44" s="231">
        <v>105</v>
      </c>
      <c r="E44" s="182" t="str">
        <f>IF(E4="Y", "1", "0")</f>
        <v>0</v>
      </c>
      <c r="F44" s="174">
        <f>E44*C2</f>
        <v>0</v>
      </c>
      <c r="G44" s="183">
        <f t="shared" si="1"/>
        <v>0</v>
      </c>
      <c r="H44" s="235" t="s">
        <v>187</v>
      </c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</row>
    <row r="45" spans="1:28" ht="15.75" customHeight="1" x14ac:dyDescent="0.45">
      <c r="A45" s="187" t="s">
        <v>188</v>
      </c>
      <c r="B45" s="187" t="s">
        <v>18</v>
      </c>
      <c r="C45" s="187"/>
      <c r="D45" s="231">
        <v>58.64</v>
      </c>
      <c r="E45" s="182" t="str">
        <f>IF(E4="Y", "1",  "0")</f>
        <v>0</v>
      </c>
      <c r="F45" s="174">
        <f>E45*C2</f>
        <v>0</v>
      </c>
      <c r="G45" s="183">
        <f t="shared" si="1"/>
        <v>0</v>
      </c>
      <c r="H45" s="235" t="s">
        <v>189</v>
      </c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</row>
    <row r="46" spans="1:28" ht="15.75" customHeight="1" x14ac:dyDescent="0.45">
      <c r="A46" s="187" t="s">
        <v>190</v>
      </c>
      <c r="B46" s="187" t="s">
        <v>18</v>
      </c>
      <c r="C46" s="187"/>
      <c r="D46" s="231">
        <v>20.09</v>
      </c>
      <c r="E46" s="182" t="str">
        <f>IF(E4="Y", "1", "0")</f>
        <v>0</v>
      </c>
      <c r="F46" s="174">
        <f>E46*C2</f>
        <v>0</v>
      </c>
      <c r="G46" s="183">
        <f t="shared" si="1"/>
        <v>0</v>
      </c>
      <c r="H46" s="235" t="s">
        <v>191</v>
      </c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</row>
    <row r="47" spans="1:28" ht="15.75" customHeight="1" x14ac:dyDescent="0.45">
      <c r="A47" s="187" t="s">
        <v>192</v>
      </c>
      <c r="B47" s="187" t="s">
        <v>269</v>
      </c>
      <c r="C47" s="187"/>
      <c r="D47" s="231">
        <v>119.2</v>
      </c>
      <c r="E47" s="182" t="str">
        <f>IF(E7="Y", "1", "0")</f>
        <v>0</v>
      </c>
      <c r="F47" s="174">
        <f>E47*C2</f>
        <v>0</v>
      </c>
      <c r="G47" s="183">
        <f t="shared" si="1"/>
        <v>0</v>
      </c>
      <c r="H47" s="235" t="s">
        <v>268</v>
      </c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</row>
    <row r="48" spans="1:28" ht="15.75" customHeight="1" x14ac:dyDescent="0.45">
      <c r="A48" s="133" t="s">
        <v>271</v>
      </c>
      <c r="B48" s="187" t="s">
        <v>18</v>
      </c>
      <c r="C48" s="187"/>
      <c r="D48" s="231">
        <v>23.99</v>
      </c>
      <c r="E48" s="182" t="str">
        <f>IF(E5="Y", "1", "0")</f>
        <v>1</v>
      </c>
      <c r="F48" s="174">
        <f>E48*C2</f>
        <v>1</v>
      </c>
      <c r="G48" s="183">
        <f t="shared" si="1"/>
        <v>23.99</v>
      </c>
      <c r="H48" s="235" t="s">
        <v>270</v>
      </c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</row>
    <row r="51" spans="5:7" ht="13.15" x14ac:dyDescent="0.4">
      <c r="E51" s="232" t="s">
        <v>44</v>
      </c>
      <c r="F51" s="233"/>
      <c r="G51" s="234">
        <f>SUM(G10:G48)</f>
        <v>3412.2399999999993</v>
      </c>
    </row>
  </sheetData>
  <mergeCells count="2">
    <mergeCell ref="B1:D1"/>
    <mergeCell ref="A1:A8"/>
  </mergeCells>
  <conditionalFormatting sqref="A11:H15 A19:H22 A26:H38 A42:H48">
    <cfRule type="expression" dxfId="6" priority="1">
      <formula>$F11:$F48=0</formula>
    </cfRule>
  </conditionalFormatting>
  <hyperlinks>
    <hyperlink ref="H20" r:id="rId1" xr:uid="{00000000-0004-0000-0300-000000000000}"/>
    <hyperlink ref="H21" r:id="rId2" xr:uid="{00000000-0004-0000-0300-000001000000}"/>
    <hyperlink ref="H22" r:id="rId3" xr:uid="{00000000-0004-0000-0300-000002000000}"/>
    <hyperlink ref="H26" r:id="rId4" xr:uid="{00000000-0004-0000-0300-000003000000}"/>
    <hyperlink ref="H27" r:id="rId5" xr:uid="{00000000-0004-0000-0300-000004000000}"/>
    <hyperlink ref="H33" r:id="rId6" xr:uid="{00000000-0004-0000-0300-000005000000}"/>
    <hyperlink ref="H34" r:id="rId7" xr:uid="{00000000-0004-0000-0300-000006000000}"/>
    <hyperlink ref="H35" r:id="rId8" xr:uid="{00000000-0004-0000-0300-000007000000}"/>
    <hyperlink ref="H36" r:id="rId9" xr:uid="{00000000-0004-0000-0300-000008000000}"/>
    <hyperlink ref="H37" r:id="rId10" xr:uid="{00000000-0004-0000-0300-000009000000}"/>
    <hyperlink ref="H19" r:id="rId11" xr:uid="{00000000-0004-0000-0300-00000A000000}"/>
    <hyperlink ref="H28" r:id="rId12" xr:uid="{00000000-0004-0000-0300-00000B000000}"/>
    <hyperlink ref="H29" r:id="rId13" xr:uid="{00000000-0004-0000-0300-00000C000000}"/>
    <hyperlink ref="H30" r:id="rId14" xr:uid="{00000000-0004-0000-0300-00000D000000}"/>
    <hyperlink ref="H31" r:id="rId15" xr:uid="{00000000-0004-0000-0300-00000E000000}"/>
    <hyperlink ref="H44" r:id="rId16" xr:uid="{00000000-0004-0000-0300-00000F000000}"/>
    <hyperlink ref="H45" r:id="rId17" xr:uid="{00000000-0004-0000-0300-000010000000}"/>
    <hyperlink ref="H46" r:id="rId18" xr:uid="{00000000-0004-0000-0300-000011000000}"/>
    <hyperlink ref="H48" r:id="rId19" xr:uid="{00000000-0004-0000-0300-000012000000}"/>
  </hyperlinks>
  <pageMargins left="0.7" right="0.7" top="0.75" bottom="0.75" header="0.3" footer="0.3"/>
  <drawing r:id="rId20"/>
  <legacyDrawing r:id="rId2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A55"/>
  <sheetViews>
    <sheetView workbookViewId="0">
      <selection activeCell="C2" sqref="C2"/>
    </sheetView>
  </sheetViews>
  <sheetFormatPr defaultColWidth="14.3984375" defaultRowHeight="15.75" customHeight="1" x14ac:dyDescent="0.4"/>
  <cols>
    <col min="1" max="1" width="63.86328125" style="151" customWidth="1"/>
    <col min="2" max="2" width="29" style="151" customWidth="1"/>
    <col min="3" max="3" width="15.59765625" style="151" customWidth="1"/>
    <col min="4" max="4" width="18.3984375" style="151" customWidth="1"/>
    <col min="5" max="16384" width="14.3984375" style="151"/>
  </cols>
  <sheetData>
    <row r="1" spans="1:27" ht="133.5" customHeight="1" x14ac:dyDescent="0.4">
      <c r="A1" s="370"/>
      <c r="B1" s="369" t="s">
        <v>316</v>
      </c>
      <c r="C1" s="369"/>
      <c r="D1" s="369"/>
      <c r="F1" s="149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</row>
    <row r="2" spans="1:27" ht="14.25" x14ac:dyDescent="0.45">
      <c r="A2" s="370"/>
      <c r="B2" s="138" t="s">
        <v>113</v>
      </c>
      <c r="C2" s="385">
        <v>0</v>
      </c>
      <c r="D2" s="140"/>
      <c r="E2" s="141"/>
      <c r="F2" s="149"/>
      <c r="G2" s="149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</row>
    <row r="3" spans="1:27" ht="14.25" x14ac:dyDescent="0.45">
      <c r="A3" s="370"/>
      <c r="B3" s="138" t="s">
        <v>114</v>
      </c>
      <c r="C3" s="142"/>
      <c r="D3" s="140"/>
      <c r="E3" s="141"/>
      <c r="F3" s="149"/>
      <c r="G3" s="149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</row>
    <row r="4" spans="1:27" ht="14.25" x14ac:dyDescent="0.45">
      <c r="A4" s="370"/>
      <c r="B4" s="143" t="s">
        <v>115</v>
      </c>
      <c r="C4" s="144" t="s">
        <v>288</v>
      </c>
      <c r="D4" s="145" t="s">
        <v>117</v>
      </c>
      <c r="E4" s="146" t="s">
        <v>118</v>
      </c>
      <c r="F4" s="149"/>
      <c r="G4" s="149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</row>
    <row r="5" spans="1:27" ht="14.25" x14ac:dyDescent="0.45">
      <c r="A5" s="370"/>
      <c r="B5" s="147" t="s">
        <v>119</v>
      </c>
      <c r="C5" s="350">
        <v>8</v>
      </c>
      <c r="D5" s="148" t="s">
        <v>120</v>
      </c>
      <c r="E5" s="146" t="s">
        <v>121</v>
      </c>
      <c r="F5" s="149"/>
      <c r="G5" s="149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</row>
    <row r="6" spans="1:27" ht="14.25" x14ac:dyDescent="0.45">
      <c r="A6" s="370"/>
      <c r="B6" s="148" t="s">
        <v>122</v>
      </c>
      <c r="C6" s="289">
        <f>ROUNDUP(SQRT((C4^2)+((C4*0.7)^2)), 1)</f>
        <v>30.6</v>
      </c>
      <c r="D6" s="148" t="s">
        <v>123</v>
      </c>
      <c r="E6" s="146" t="s">
        <v>121</v>
      </c>
      <c r="F6" s="149"/>
      <c r="G6" s="149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</row>
    <row r="7" spans="1:27" ht="14.25" x14ac:dyDescent="0.45">
      <c r="A7" s="370"/>
      <c r="B7" s="147" t="s">
        <v>209</v>
      </c>
      <c r="C7" s="289">
        <f>ROUNDUP(SQRT(((C4/2)^2)+((C4*0.7)^2)), 1)</f>
        <v>21.6</v>
      </c>
      <c r="D7" s="148" t="s">
        <v>124</v>
      </c>
      <c r="E7" s="146" t="s">
        <v>121</v>
      </c>
      <c r="F7" s="149"/>
      <c r="G7" s="149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</row>
    <row r="8" spans="1:27" ht="14.25" x14ac:dyDescent="0.45">
      <c r="A8" s="370"/>
      <c r="B8" s="147" t="s">
        <v>210</v>
      </c>
      <c r="C8" s="289">
        <f>ROUNDUP(SQRT((10^2)+((C4*0.7)^2)), 1)</f>
        <v>20.200000000000003</v>
      </c>
      <c r="D8" s="148"/>
      <c r="E8" s="146"/>
      <c r="F8" s="149"/>
      <c r="G8" s="149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</row>
    <row r="9" spans="1:27" ht="13.15" x14ac:dyDescent="0.4">
      <c r="A9" s="372"/>
      <c r="B9" s="152"/>
      <c r="C9" s="152"/>
      <c r="D9" s="149"/>
      <c r="E9" s="152"/>
      <c r="F9" s="149"/>
      <c r="G9" s="149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</row>
    <row r="10" spans="1:27" ht="15.75" customHeight="1" x14ac:dyDescent="0.45">
      <c r="A10" s="153"/>
      <c r="B10" s="154" t="s">
        <v>5</v>
      </c>
      <c r="C10" s="154" t="s">
        <v>125</v>
      </c>
      <c r="D10" s="155" t="s">
        <v>126</v>
      </c>
      <c r="E10" s="156" t="s">
        <v>127</v>
      </c>
      <c r="F10" s="157" t="s">
        <v>8</v>
      </c>
      <c r="G10" s="157" t="s">
        <v>9</v>
      </c>
      <c r="H10" s="127" t="s">
        <v>10</v>
      </c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</row>
    <row r="11" spans="1:27" ht="15.75" customHeight="1" x14ac:dyDescent="0.55000000000000004">
      <c r="A11" s="135" t="s">
        <v>128</v>
      </c>
      <c r="B11" s="152"/>
      <c r="C11" s="152"/>
      <c r="D11" s="149"/>
      <c r="E11" s="159"/>
      <c r="F11" s="160"/>
      <c r="G11" s="16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</row>
    <row r="12" spans="1:27" ht="15.75" customHeight="1" x14ac:dyDescent="0.45">
      <c r="A12" s="99" t="s">
        <v>248</v>
      </c>
      <c r="B12" s="110" t="s">
        <v>307</v>
      </c>
      <c r="C12" s="101" t="s">
        <v>239</v>
      </c>
      <c r="D12" s="102">
        <v>328</v>
      </c>
      <c r="E12" s="103">
        <v>2</v>
      </c>
      <c r="F12" s="240">
        <f>E12*C2</f>
        <v>0</v>
      </c>
      <c r="G12" s="104">
        <f>F12*D12</f>
        <v>0</v>
      </c>
      <c r="H12" s="236" t="s">
        <v>308</v>
      </c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</row>
    <row r="13" spans="1:27" ht="15.75" customHeight="1" x14ac:dyDescent="0.45">
      <c r="A13" s="99" t="s">
        <v>247</v>
      </c>
      <c r="B13" s="110" t="s">
        <v>307</v>
      </c>
      <c r="C13" s="101" t="s">
        <v>239</v>
      </c>
      <c r="D13" s="102">
        <v>245</v>
      </c>
      <c r="E13" s="103">
        <v>2</v>
      </c>
      <c r="F13" s="240">
        <f>E13*C2</f>
        <v>0</v>
      </c>
      <c r="G13" s="104">
        <f>F13*D13</f>
        <v>0</v>
      </c>
      <c r="H13" s="236" t="s">
        <v>308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</row>
    <row r="14" spans="1:27" s="331" customFormat="1" ht="15.75" customHeight="1" x14ac:dyDescent="0.45">
      <c r="A14" s="112" t="s">
        <v>246</v>
      </c>
      <c r="B14" s="113" t="s">
        <v>244</v>
      </c>
      <c r="C14" s="107" t="s">
        <v>129</v>
      </c>
      <c r="D14" s="105">
        <v>276.38</v>
      </c>
      <c r="E14" s="108">
        <v>0</v>
      </c>
      <c r="F14" s="126">
        <f>E14*C2</f>
        <v>0</v>
      </c>
      <c r="G14" s="106">
        <f>F14*D14</f>
        <v>0</v>
      </c>
      <c r="H14" s="237" t="s">
        <v>243</v>
      </c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</row>
    <row r="15" spans="1:27" ht="15.75" customHeight="1" x14ac:dyDescent="0.45">
      <c r="A15" s="99" t="s">
        <v>249</v>
      </c>
      <c r="B15" s="100" t="s">
        <v>307</v>
      </c>
      <c r="C15" s="111" t="s">
        <v>242</v>
      </c>
      <c r="D15" s="102">
        <v>192</v>
      </c>
      <c r="E15" s="103">
        <v>4</v>
      </c>
      <c r="F15" s="332">
        <f>E15*C2</f>
        <v>0</v>
      </c>
      <c r="G15" s="104">
        <f>F15*D15</f>
        <v>0</v>
      </c>
      <c r="H15" s="236" t="s">
        <v>308</v>
      </c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</row>
    <row r="16" spans="1:27" s="331" customFormat="1" ht="15.75" customHeight="1" x14ac:dyDescent="0.45">
      <c r="A16" s="107" t="s">
        <v>245</v>
      </c>
      <c r="B16" s="107" t="s">
        <v>240</v>
      </c>
      <c r="C16" s="107" t="s">
        <v>130</v>
      </c>
      <c r="D16" s="105">
        <v>111.05</v>
      </c>
      <c r="E16" s="108">
        <v>0</v>
      </c>
      <c r="F16" s="335">
        <f>E16*C2</f>
        <v>0</v>
      </c>
      <c r="G16" s="106">
        <f>F16*D16</f>
        <v>0</v>
      </c>
      <c r="H16" s="109" t="s">
        <v>241</v>
      </c>
    </row>
    <row r="17" spans="1:27" ht="15.75" customHeight="1" x14ac:dyDescent="0.45">
      <c r="A17" s="114"/>
      <c r="B17" s="114"/>
      <c r="C17" s="114"/>
      <c r="D17" s="115"/>
      <c r="E17" s="116"/>
      <c r="F17" s="334"/>
      <c r="G17" s="117"/>
      <c r="H17" s="118"/>
    </row>
    <row r="18" spans="1:27" ht="15.75" customHeight="1" x14ac:dyDescent="0.45">
      <c r="A18" s="114"/>
      <c r="B18" s="114"/>
      <c r="C18" s="114"/>
      <c r="D18" s="115"/>
      <c r="E18" s="116"/>
      <c r="F18" s="334"/>
      <c r="G18" s="117"/>
      <c r="H18" s="118"/>
    </row>
    <row r="19" spans="1:27" ht="15.75" customHeight="1" x14ac:dyDescent="0.55000000000000004">
      <c r="A19" s="134" t="s">
        <v>131</v>
      </c>
      <c r="B19" s="176"/>
      <c r="C19" s="177"/>
      <c r="D19" s="178"/>
      <c r="E19" s="336"/>
      <c r="F19" s="338"/>
      <c r="G19" s="337"/>
      <c r="H19" s="177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</row>
    <row r="20" spans="1:27" ht="15.75" customHeight="1" x14ac:dyDescent="0.45">
      <c r="A20" s="119" t="s">
        <v>132</v>
      </c>
      <c r="B20" s="177" t="s">
        <v>133</v>
      </c>
      <c r="C20" s="120" t="s">
        <v>314</v>
      </c>
      <c r="D20" s="136">
        <v>0.9</v>
      </c>
      <c r="E20" s="182">
        <f>(C4+10)*SUM(E12:E14)</f>
        <v>140</v>
      </c>
      <c r="F20" s="333">
        <f>E20*C2</f>
        <v>0</v>
      </c>
      <c r="G20" s="183">
        <f t="shared" ref="G20:G23" si="0">F20*D20</f>
        <v>0</v>
      </c>
      <c r="H20" s="184" t="s">
        <v>135</v>
      </c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</row>
    <row r="21" spans="1:27" ht="15.75" customHeight="1" x14ac:dyDescent="0.45">
      <c r="A21" s="119" t="s">
        <v>136</v>
      </c>
      <c r="B21" s="177" t="s">
        <v>133</v>
      </c>
      <c r="C21" s="120" t="s">
        <v>137</v>
      </c>
      <c r="D21" s="136">
        <v>396</v>
      </c>
      <c r="E21" s="182"/>
      <c r="F21" s="240">
        <f>E21*C2</f>
        <v>0</v>
      </c>
      <c r="G21" s="183">
        <f t="shared" si="0"/>
        <v>0</v>
      </c>
      <c r="H21" s="185" t="s">
        <v>138</v>
      </c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</row>
    <row r="22" spans="1:27" ht="15.75" customHeight="1" x14ac:dyDescent="0.45">
      <c r="A22" s="119" t="s">
        <v>139</v>
      </c>
      <c r="B22" s="177" t="s">
        <v>133</v>
      </c>
      <c r="C22" s="120" t="s">
        <v>137</v>
      </c>
      <c r="D22" s="136">
        <v>756</v>
      </c>
      <c r="E22" s="179"/>
      <c r="F22" s="240">
        <f>E22*C2</f>
        <v>0</v>
      </c>
      <c r="G22" s="183">
        <f t="shared" si="0"/>
        <v>0</v>
      </c>
      <c r="H22" s="184" t="s">
        <v>140</v>
      </c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</row>
    <row r="23" spans="1:27" ht="15.75" customHeight="1" x14ac:dyDescent="0.45">
      <c r="A23" s="119" t="s">
        <v>250</v>
      </c>
      <c r="B23" s="121" t="s">
        <v>18</v>
      </c>
      <c r="C23" s="177"/>
      <c r="D23" s="136">
        <v>27.19</v>
      </c>
      <c r="E23" s="186">
        <f>ROUNDUP((((SUM(E12:E16))*2)/10),0)</f>
        <v>2</v>
      </c>
      <c r="F23" s="240">
        <f>E23*C2</f>
        <v>0</v>
      </c>
      <c r="G23" s="183">
        <f t="shared" si="0"/>
        <v>0</v>
      </c>
      <c r="H23" s="241" t="s">
        <v>141</v>
      </c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</row>
    <row r="24" spans="1:27" ht="15.75" customHeight="1" x14ac:dyDescent="0.45">
      <c r="A24" s="187"/>
      <c r="B24" s="130"/>
      <c r="C24" s="187"/>
      <c r="D24" s="188"/>
      <c r="E24" s="182"/>
      <c r="F24" s="240"/>
      <c r="G24" s="189"/>
      <c r="H24" s="187"/>
      <c r="I24" s="190"/>
      <c r="J24" s="190"/>
      <c r="K24" s="191"/>
      <c r="L24" s="191"/>
      <c r="M24" s="191"/>
      <c r="N24" s="190"/>
      <c r="O24" s="190"/>
      <c r="P24" s="190"/>
      <c r="Q24" s="190"/>
      <c r="S24" s="192"/>
      <c r="T24" s="192"/>
      <c r="U24" s="192"/>
      <c r="V24" s="192"/>
      <c r="W24" s="192"/>
      <c r="X24" s="192"/>
      <c r="Y24" s="192"/>
      <c r="Z24" s="192"/>
      <c r="AA24" s="193"/>
    </row>
    <row r="25" spans="1:27" ht="15.75" customHeight="1" x14ac:dyDescent="0.45">
      <c r="A25" s="187"/>
      <c r="B25" s="130"/>
      <c r="C25" s="187"/>
      <c r="D25" s="188"/>
      <c r="E25" s="182"/>
      <c r="F25" s="240"/>
      <c r="G25" s="189"/>
      <c r="H25" s="187"/>
      <c r="I25" s="190"/>
      <c r="J25" s="190"/>
      <c r="K25" s="191"/>
      <c r="L25" s="191"/>
      <c r="M25" s="191"/>
      <c r="N25" s="190"/>
      <c r="O25" s="190"/>
      <c r="P25" s="190"/>
      <c r="Q25" s="190"/>
      <c r="S25" s="246"/>
      <c r="T25" s="246"/>
      <c r="U25" s="246"/>
      <c r="V25" s="246"/>
      <c r="W25" s="246"/>
      <c r="X25" s="246"/>
      <c r="Y25" s="246"/>
      <c r="Z25" s="246"/>
      <c r="AA25" s="227"/>
    </row>
    <row r="26" spans="1:27" ht="15.75" customHeight="1" x14ac:dyDescent="0.55000000000000004">
      <c r="A26" s="134" t="s">
        <v>142</v>
      </c>
      <c r="B26" s="130"/>
      <c r="C26" s="187"/>
      <c r="D26" s="188"/>
      <c r="E26" s="182"/>
      <c r="F26" s="240"/>
      <c r="G26" s="189"/>
      <c r="H26" s="187"/>
      <c r="I26" s="190"/>
      <c r="J26" s="190"/>
      <c r="K26" s="191"/>
      <c r="L26" s="191"/>
      <c r="M26" s="191"/>
      <c r="N26" s="190"/>
      <c r="O26" s="190"/>
      <c r="P26" s="190"/>
      <c r="Q26" s="190"/>
      <c r="S26" s="194"/>
      <c r="T26" s="194"/>
      <c r="U26" s="194"/>
      <c r="V26" s="194"/>
      <c r="W26" s="194"/>
      <c r="X26" s="194"/>
      <c r="Y26" s="194"/>
      <c r="Z26" s="194"/>
      <c r="AA26" s="195"/>
    </row>
    <row r="27" spans="1:27" ht="15.75" customHeight="1" x14ac:dyDescent="0.45">
      <c r="A27" s="119" t="s">
        <v>143</v>
      </c>
      <c r="B27" s="121" t="s">
        <v>144</v>
      </c>
      <c r="C27" s="120" t="s">
        <v>145</v>
      </c>
      <c r="D27" s="136">
        <v>10.220000000000001</v>
      </c>
      <c r="E27" s="182" t="str">
        <f>IF((E13+E14)&gt;1, "1", "0")</f>
        <v>1</v>
      </c>
      <c r="F27" s="240">
        <f>E27*C2</f>
        <v>0</v>
      </c>
      <c r="G27" s="183">
        <f t="shared" ref="G27:G33" si="1">F27*D27</f>
        <v>0</v>
      </c>
      <c r="H27" s="241" t="s">
        <v>146</v>
      </c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</row>
    <row r="28" spans="1:27" ht="15.75" customHeight="1" x14ac:dyDescent="0.45">
      <c r="A28" s="119" t="s">
        <v>147</v>
      </c>
      <c r="B28" s="121" t="s">
        <v>144</v>
      </c>
      <c r="C28" s="120" t="s">
        <v>148</v>
      </c>
      <c r="D28" s="136">
        <v>17.86</v>
      </c>
      <c r="E28" s="182" t="str">
        <f>IF((E15+E16)&gt;3, "1", "0")</f>
        <v>1</v>
      </c>
      <c r="F28" s="240">
        <f>E28*C2</f>
        <v>0</v>
      </c>
      <c r="G28" s="183">
        <f t="shared" si="1"/>
        <v>0</v>
      </c>
      <c r="H28" s="241" t="s">
        <v>149</v>
      </c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</row>
    <row r="29" spans="1:27" ht="15.75" customHeight="1" x14ac:dyDescent="0.45">
      <c r="A29" s="119" t="s">
        <v>150</v>
      </c>
      <c r="B29" s="121" t="s">
        <v>151</v>
      </c>
      <c r="C29" s="120" t="s">
        <v>152</v>
      </c>
      <c r="D29" s="136">
        <v>2.5</v>
      </c>
      <c r="E29" s="182">
        <v>2</v>
      </c>
      <c r="F29" s="240">
        <f>E29*C2</f>
        <v>0</v>
      </c>
      <c r="G29" s="183">
        <f t="shared" si="1"/>
        <v>0</v>
      </c>
      <c r="H29" s="241" t="s">
        <v>153</v>
      </c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</row>
    <row r="30" spans="1:27" ht="15.75" customHeight="1" x14ac:dyDescent="0.45">
      <c r="A30" s="119" t="s">
        <v>157</v>
      </c>
      <c r="B30" s="121" t="s">
        <v>151</v>
      </c>
      <c r="C30" s="120" t="s">
        <v>158</v>
      </c>
      <c r="D30" s="136">
        <v>19.95</v>
      </c>
      <c r="E30" s="182">
        <v>1</v>
      </c>
      <c r="F30" s="240">
        <f>E30*C2</f>
        <v>0</v>
      </c>
      <c r="G30" s="183">
        <f t="shared" si="1"/>
        <v>0</v>
      </c>
      <c r="H30" s="241" t="s">
        <v>159</v>
      </c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</row>
    <row r="31" spans="1:27" ht="15.75" customHeight="1" x14ac:dyDescent="0.45">
      <c r="A31" s="119" t="s">
        <v>211</v>
      </c>
      <c r="B31" s="121" t="s">
        <v>151</v>
      </c>
      <c r="C31" s="120" t="s">
        <v>212</v>
      </c>
      <c r="D31" s="136">
        <v>122.45</v>
      </c>
      <c r="E31" s="179">
        <v>1</v>
      </c>
      <c r="F31" s="247">
        <f>E31*C2</f>
        <v>0</v>
      </c>
      <c r="G31" s="248">
        <f t="shared" si="1"/>
        <v>0</v>
      </c>
      <c r="H31" s="241" t="s">
        <v>213</v>
      </c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249"/>
      <c r="U31" s="249"/>
      <c r="V31" s="249"/>
      <c r="W31" s="249"/>
      <c r="X31" s="249"/>
      <c r="Y31" s="249"/>
      <c r="Z31" s="249"/>
      <c r="AA31" s="249"/>
    </row>
    <row r="32" spans="1:27" ht="15.75" customHeight="1" x14ac:dyDescent="0.45">
      <c r="A32" s="137" t="s">
        <v>214</v>
      </c>
      <c r="B32" s="121" t="s">
        <v>151</v>
      </c>
      <c r="C32" s="120" t="s">
        <v>215</v>
      </c>
      <c r="D32" s="136">
        <v>18.95</v>
      </c>
      <c r="E32" s="179">
        <v>1</v>
      </c>
      <c r="F32" s="247">
        <f>E32*C2</f>
        <v>0</v>
      </c>
      <c r="G32" s="248">
        <f t="shared" si="1"/>
        <v>0</v>
      </c>
      <c r="H32" s="241" t="s">
        <v>216</v>
      </c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249"/>
      <c r="U32" s="249"/>
      <c r="V32" s="249"/>
      <c r="W32" s="249"/>
      <c r="X32" s="249"/>
      <c r="Y32" s="249"/>
      <c r="Z32" s="249"/>
      <c r="AA32" s="249"/>
    </row>
    <row r="33" spans="1:27" ht="15.75" customHeight="1" x14ac:dyDescent="0.45">
      <c r="A33" s="211" t="s">
        <v>217</v>
      </c>
      <c r="B33" s="212" t="s">
        <v>151</v>
      </c>
      <c r="C33" s="213" t="s">
        <v>218</v>
      </c>
      <c r="D33" s="214">
        <v>115.94</v>
      </c>
      <c r="E33" s="250">
        <v>1</v>
      </c>
      <c r="F33" s="247">
        <f>E33*C2</f>
        <v>0</v>
      </c>
      <c r="G33" s="248">
        <f t="shared" si="1"/>
        <v>0</v>
      </c>
      <c r="H33" s="241" t="s">
        <v>219</v>
      </c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249"/>
      <c r="U33" s="249"/>
      <c r="V33" s="249"/>
      <c r="W33" s="249"/>
      <c r="X33" s="249"/>
      <c r="Y33" s="249"/>
      <c r="Z33" s="249"/>
      <c r="AA33" s="249"/>
    </row>
    <row r="34" spans="1:27" ht="15.75" customHeight="1" x14ac:dyDescent="0.45">
      <c r="A34" s="251" t="s">
        <v>220</v>
      </c>
      <c r="B34" s="252"/>
      <c r="C34" s="253"/>
      <c r="D34" s="254"/>
      <c r="E34" s="255">
        <f>((SUM(C6:C8)*4)+50)*C2</f>
        <v>0</v>
      </c>
      <c r="F34" s="256"/>
      <c r="G34" s="183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</row>
    <row r="35" spans="1:27" ht="15.75" customHeight="1" x14ac:dyDescent="0.45">
      <c r="A35" s="257" t="s">
        <v>164</v>
      </c>
      <c r="B35" s="258" t="s">
        <v>165</v>
      </c>
      <c r="C35" s="259">
        <v>21015025</v>
      </c>
      <c r="D35" s="260">
        <v>54.04</v>
      </c>
      <c r="E35" s="261"/>
      <c r="F35" s="256">
        <f>E35*C2</f>
        <v>0</v>
      </c>
      <c r="G35" s="183">
        <f t="shared" ref="G35:G42" si="2">F35*D35</f>
        <v>0</v>
      </c>
      <c r="H35" s="199" t="s">
        <v>166</v>
      </c>
      <c r="I35" s="200"/>
      <c r="J35" s="200"/>
      <c r="K35" s="201"/>
      <c r="L35" s="202"/>
      <c r="M35" s="202"/>
      <c r="N35" s="203"/>
      <c r="O35" s="204"/>
      <c r="P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</row>
    <row r="36" spans="1:27" ht="15.75" customHeight="1" x14ac:dyDescent="0.45">
      <c r="A36" s="262" t="s">
        <v>167</v>
      </c>
      <c r="B36" s="263" t="s">
        <v>165</v>
      </c>
      <c r="C36" s="264">
        <v>21015050</v>
      </c>
      <c r="D36" s="265">
        <v>91.99</v>
      </c>
      <c r="E36" s="266">
        <v>1</v>
      </c>
      <c r="F36" s="256">
        <f>E36*C2</f>
        <v>0</v>
      </c>
      <c r="G36" s="183">
        <f t="shared" si="2"/>
        <v>0</v>
      </c>
      <c r="H36" s="185" t="s">
        <v>168</v>
      </c>
      <c r="I36" s="205"/>
      <c r="J36" s="205"/>
      <c r="K36" s="206"/>
      <c r="L36" s="149"/>
      <c r="M36" s="149"/>
      <c r="N36" s="150"/>
      <c r="O36" s="207"/>
      <c r="P36" s="208"/>
      <c r="R36" s="150"/>
      <c r="S36" s="150"/>
      <c r="T36" s="150"/>
      <c r="U36" s="150"/>
      <c r="V36" s="150"/>
      <c r="W36" s="150"/>
      <c r="X36" s="150"/>
      <c r="Y36" s="150"/>
      <c r="Z36" s="150"/>
      <c r="AA36" s="150"/>
    </row>
    <row r="37" spans="1:27" ht="15.75" customHeight="1" x14ac:dyDescent="0.45">
      <c r="A37" s="95" t="s">
        <v>169</v>
      </c>
      <c r="B37" s="220" t="s">
        <v>165</v>
      </c>
      <c r="C37" s="221">
        <v>51202051</v>
      </c>
      <c r="D37" s="222">
        <v>0.16</v>
      </c>
      <c r="E37" s="267">
        <f>C5*4</f>
        <v>32</v>
      </c>
      <c r="F37" s="240">
        <f>E37*C2</f>
        <v>0</v>
      </c>
      <c r="G37" s="183">
        <f t="shared" si="2"/>
        <v>0</v>
      </c>
      <c r="H37" s="268" t="s">
        <v>170</v>
      </c>
      <c r="I37" s="205"/>
      <c r="J37" s="205"/>
      <c r="K37" s="206"/>
      <c r="L37" s="149"/>
      <c r="M37" s="149"/>
      <c r="N37" s="150"/>
      <c r="O37" s="210"/>
      <c r="P37" s="208"/>
      <c r="R37" s="150"/>
      <c r="S37" s="150"/>
      <c r="T37" s="150"/>
      <c r="U37" s="150"/>
      <c r="V37" s="150"/>
      <c r="W37" s="150"/>
      <c r="X37" s="150"/>
      <c r="Y37" s="150"/>
      <c r="Z37" s="150"/>
      <c r="AA37" s="150"/>
    </row>
    <row r="38" spans="1:27" ht="15.75" customHeight="1" x14ac:dyDescent="0.45">
      <c r="A38" s="119" t="s">
        <v>171</v>
      </c>
      <c r="B38" s="121" t="s">
        <v>165</v>
      </c>
      <c r="C38" s="120">
        <v>51301051</v>
      </c>
      <c r="D38" s="136">
        <v>0.24</v>
      </c>
      <c r="E38" s="186">
        <f>C5*8</f>
        <v>64</v>
      </c>
      <c r="F38" s="240">
        <f>E38*C2</f>
        <v>0</v>
      </c>
      <c r="G38" s="183">
        <f t="shared" si="2"/>
        <v>0</v>
      </c>
      <c r="H38" s="268" t="s">
        <v>172</v>
      </c>
      <c r="I38" s="205"/>
      <c r="J38" s="205"/>
      <c r="K38" s="206"/>
      <c r="L38" s="149"/>
      <c r="M38" s="149"/>
      <c r="N38" s="150"/>
      <c r="O38" s="210"/>
      <c r="P38" s="208"/>
      <c r="R38" s="150"/>
      <c r="S38" s="150"/>
      <c r="T38" s="150"/>
      <c r="U38" s="150"/>
      <c r="V38" s="150"/>
      <c r="W38" s="150"/>
      <c r="X38" s="150"/>
      <c r="Y38" s="150"/>
      <c r="Z38" s="150"/>
      <c r="AA38" s="150"/>
    </row>
    <row r="39" spans="1:27" ht="15.75" customHeight="1" x14ac:dyDescent="0.45">
      <c r="A39" s="119" t="s">
        <v>173</v>
      </c>
      <c r="B39" s="121" t="s">
        <v>174</v>
      </c>
      <c r="C39" s="120">
        <v>41302051</v>
      </c>
      <c r="D39" s="136">
        <v>0.4</v>
      </c>
      <c r="E39" s="269">
        <f>C5</f>
        <v>8</v>
      </c>
      <c r="F39" s="240">
        <f>E39*C2</f>
        <v>0</v>
      </c>
      <c r="G39" s="183">
        <f t="shared" si="2"/>
        <v>0</v>
      </c>
      <c r="H39" s="268" t="s">
        <v>175</v>
      </c>
      <c r="I39" s="205"/>
      <c r="J39" s="205"/>
      <c r="K39" s="206"/>
      <c r="L39" s="149"/>
      <c r="M39" s="149"/>
      <c r="N39" s="150"/>
      <c r="O39" s="210"/>
      <c r="P39" s="208"/>
      <c r="R39" s="150"/>
      <c r="S39" s="150"/>
      <c r="T39" s="150"/>
      <c r="U39" s="150"/>
      <c r="V39" s="150"/>
      <c r="W39" s="150"/>
      <c r="X39" s="150"/>
      <c r="Y39" s="150"/>
      <c r="Z39" s="150"/>
      <c r="AA39" s="150"/>
    </row>
    <row r="40" spans="1:27" ht="15.75" customHeight="1" x14ac:dyDescent="0.45">
      <c r="A40" s="119" t="s">
        <v>221</v>
      </c>
      <c r="B40" s="121" t="s">
        <v>174</v>
      </c>
      <c r="C40" s="120">
        <v>51505072</v>
      </c>
      <c r="D40" s="136">
        <v>3.52</v>
      </c>
      <c r="E40" s="269">
        <f>C5</f>
        <v>8</v>
      </c>
      <c r="F40" s="240">
        <f>E40*C2</f>
        <v>0</v>
      </c>
      <c r="G40" s="183">
        <f t="shared" si="2"/>
        <v>0</v>
      </c>
      <c r="H40" s="268" t="s">
        <v>222</v>
      </c>
      <c r="I40" s="205"/>
      <c r="J40" s="205"/>
      <c r="K40" s="206"/>
      <c r="L40" s="149"/>
      <c r="M40" s="149"/>
      <c r="N40" s="150"/>
      <c r="O40" s="210"/>
      <c r="P40" s="208"/>
      <c r="R40" s="150"/>
      <c r="S40" s="150"/>
      <c r="T40" s="150"/>
      <c r="U40" s="150"/>
      <c r="V40" s="150"/>
      <c r="W40" s="150"/>
      <c r="X40" s="150"/>
      <c r="Y40" s="150"/>
      <c r="Z40" s="150"/>
      <c r="AA40" s="150"/>
    </row>
    <row r="41" spans="1:27" ht="15.75" customHeight="1" x14ac:dyDescent="0.45">
      <c r="A41" s="119" t="s">
        <v>178</v>
      </c>
      <c r="B41" s="121" t="s">
        <v>165</v>
      </c>
      <c r="C41" s="120">
        <v>41305091</v>
      </c>
      <c r="D41" s="136">
        <v>1.67</v>
      </c>
      <c r="E41" s="186">
        <v>4</v>
      </c>
      <c r="F41" s="240">
        <f>E41*C2</f>
        <v>0</v>
      </c>
      <c r="G41" s="183">
        <f t="shared" si="2"/>
        <v>0</v>
      </c>
      <c r="H41" s="268" t="s">
        <v>179</v>
      </c>
      <c r="I41" s="205"/>
      <c r="J41" s="205"/>
      <c r="K41" s="206"/>
      <c r="L41" s="149"/>
      <c r="M41" s="149"/>
      <c r="N41" s="150"/>
      <c r="O41" s="210"/>
      <c r="P41" s="208"/>
      <c r="R41" s="150"/>
      <c r="S41" s="150"/>
      <c r="T41" s="150"/>
      <c r="U41" s="150"/>
      <c r="V41" s="150"/>
      <c r="W41" s="150"/>
      <c r="X41" s="150"/>
      <c r="Y41" s="150"/>
      <c r="Z41" s="150"/>
      <c r="AA41" s="150"/>
    </row>
    <row r="42" spans="1:27" ht="15.75" customHeight="1" x14ac:dyDescent="0.45">
      <c r="A42" s="119" t="s">
        <v>180</v>
      </c>
      <c r="B42" s="121" t="s">
        <v>181</v>
      </c>
      <c r="C42" s="120" t="s">
        <v>182</v>
      </c>
      <c r="D42" s="136">
        <v>18.5</v>
      </c>
      <c r="E42" s="186">
        <v>4</v>
      </c>
      <c r="F42" s="240">
        <f>E42*C2</f>
        <v>0</v>
      </c>
      <c r="G42" s="183">
        <f t="shared" si="2"/>
        <v>0</v>
      </c>
      <c r="H42" s="209" t="s">
        <v>183</v>
      </c>
      <c r="I42" s="205"/>
      <c r="J42" s="205"/>
      <c r="K42" s="206"/>
      <c r="L42" s="149"/>
      <c r="M42" s="149"/>
      <c r="N42" s="150"/>
      <c r="O42" s="210"/>
      <c r="P42" s="208"/>
      <c r="R42" s="150"/>
      <c r="S42" s="150"/>
      <c r="T42" s="150"/>
      <c r="U42" s="150"/>
      <c r="V42" s="150"/>
      <c r="W42" s="150"/>
      <c r="X42" s="150"/>
      <c r="Y42" s="150"/>
      <c r="Z42" s="150"/>
      <c r="AA42" s="150"/>
    </row>
    <row r="43" spans="1:27" ht="15.75" customHeight="1" x14ac:dyDescent="0.45">
      <c r="A43" s="187"/>
      <c r="B43" s="130"/>
      <c r="C43" s="187"/>
      <c r="D43" s="188"/>
      <c r="E43" s="244"/>
      <c r="F43" s="240"/>
      <c r="G43" s="183"/>
      <c r="I43" s="190"/>
      <c r="J43" s="190"/>
      <c r="K43" s="191"/>
      <c r="L43" s="191"/>
      <c r="M43" s="191"/>
      <c r="N43" s="190"/>
      <c r="O43" s="190"/>
      <c r="P43" s="190"/>
      <c r="Q43" s="190"/>
      <c r="AA43" s="227"/>
    </row>
    <row r="44" spans="1:27" ht="15.75" customHeight="1" x14ac:dyDescent="0.45">
      <c r="A44" s="187"/>
      <c r="B44" s="130"/>
      <c r="C44" s="187"/>
      <c r="D44" s="188"/>
      <c r="E44" s="244"/>
      <c r="F44" s="240"/>
      <c r="G44" s="189"/>
      <c r="H44" s="187"/>
      <c r="I44" s="190"/>
      <c r="J44" s="190"/>
      <c r="K44" s="191"/>
      <c r="L44" s="191"/>
      <c r="M44" s="191"/>
      <c r="N44" s="190"/>
      <c r="O44" s="190"/>
      <c r="P44" s="190"/>
      <c r="Q44" s="190"/>
      <c r="AA44" s="227"/>
    </row>
    <row r="45" spans="1:27" ht="15.75" customHeight="1" x14ac:dyDescent="0.55000000000000004">
      <c r="A45" s="228" t="s">
        <v>185</v>
      </c>
      <c r="B45" s="187"/>
      <c r="C45" s="187"/>
      <c r="D45" s="188"/>
      <c r="E45" s="244"/>
      <c r="F45" s="240"/>
      <c r="G45" s="189"/>
      <c r="H45" s="127"/>
      <c r="I45" s="190"/>
      <c r="J45" s="190"/>
      <c r="K45" s="191"/>
      <c r="L45" s="229"/>
      <c r="M45" s="229"/>
      <c r="N45" s="230"/>
      <c r="O45" s="230"/>
      <c r="P45" s="190"/>
      <c r="Q45" s="230"/>
      <c r="S45" s="194"/>
      <c r="T45" s="194"/>
      <c r="U45" s="194"/>
      <c r="V45" s="194"/>
      <c r="W45" s="194"/>
      <c r="X45" s="194"/>
      <c r="Y45" s="194"/>
      <c r="Z45" s="194"/>
      <c r="AA45" s="195"/>
    </row>
    <row r="46" spans="1:27" ht="15.75" customHeight="1" x14ac:dyDescent="0.45">
      <c r="A46" s="187" t="s">
        <v>265</v>
      </c>
      <c r="B46" s="187" t="s">
        <v>18</v>
      </c>
      <c r="C46" s="187"/>
      <c r="D46" s="231">
        <v>84</v>
      </c>
      <c r="E46" s="182" t="str">
        <f>IF(E4="Y", "1", "0")</f>
        <v>1</v>
      </c>
      <c r="F46" s="174">
        <f>E46*C2</f>
        <v>0</v>
      </c>
      <c r="G46" s="183">
        <f t="shared" ref="G46:G52" si="3">F46*D46</f>
        <v>0</v>
      </c>
      <c r="H46" s="235" t="s">
        <v>264</v>
      </c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</row>
    <row r="47" spans="1:27" ht="15.75" customHeight="1" x14ac:dyDescent="0.45">
      <c r="A47" s="131" t="s">
        <v>267</v>
      </c>
      <c r="B47" s="187" t="s">
        <v>18</v>
      </c>
      <c r="C47" s="187"/>
      <c r="D47" s="231">
        <v>195.99</v>
      </c>
      <c r="E47" s="182" t="str">
        <f>IF(E7="Y", "1", (IF(E4="Y", "1", "0")))</f>
        <v>1</v>
      </c>
      <c r="F47" s="174">
        <f>E47*C2</f>
        <v>0</v>
      </c>
      <c r="G47" s="183">
        <f t="shared" si="3"/>
        <v>0</v>
      </c>
      <c r="H47" s="132" t="s">
        <v>266</v>
      </c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</row>
    <row r="48" spans="1:27" ht="15.75" customHeight="1" x14ac:dyDescent="0.45">
      <c r="A48" s="187" t="s">
        <v>186</v>
      </c>
      <c r="B48" s="187" t="s">
        <v>18</v>
      </c>
      <c r="C48" s="187"/>
      <c r="D48" s="231">
        <v>105</v>
      </c>
      <c r="E48" s="182" t="str">
        <f>IF(E4="Y", "1", "0")</f>
        <v>1</v>
      </c>
      <c r="F48" s="174">
        <f>E48*C2</f>
        <v>0</v>
      </c>
      <c r="G48" s="183">
        <f t="shared" si="3"/>
        <v>0</v>
      </c>
      <c r="H48" s="235" t="s">
        <v>187</v>
      </c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</row>
    <row r="49" spans="1:27" ht="15.75" customHeight="1" x14ac:dyDescent="0.45">
      <c r="A49" s="187" t="s">
        <v>188</v>
      </c>
      <c r="B49" s="187" t="s">
        <v>18</v>
      </c>
      <c r="C49" s="187"/>
      <c r="D49" s="231">
        <v>58.64</v>
      </c>
      <c r="E49" s="182" t="str">
        <f>IF(E4="Y", "1",  "0")</f>
        <v>1</v>
      </c>
      <c r="F49" s="174">
        <f>E49*C2</f>
        <v>0</v>
      </c>
      <c r="G49" s="183">
        <f t="shared" si="3"/>
        <v>0</v>
      </c>
      <c r="H49" s="235" t="s">
        <v>189</v>
      </c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</row>
    <row r="50" spans="1:27" ht="15.75" customHeight="1" x14ac:dyDescent="0.45">
      <c r="A50" s="187" t="s">
        <v>190</v>
      </c>
      <c r="B50" s="187" t="s">
        <v>18</v>
      </c>
      <c r="C50" s="187"/>
      <c r="D50" s="231">
        <v>20.09</v>
      </c>
      <c r="E50" s="182" t="str">
        <f>IF(E4="Y", "1", "0")</f>
        <v>1</v>
      </c>
      <c r="F50" s="174">
        <f>E50*C2</f>
        <v>0</v>
      </c>
      <c r="G50" s="183">
        <f t="shared" si="3"/>
        <v>0</v>
      </c>
      <c r="H50" s="235" t="s">
        <v>191</v>
      </c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</row>
    <row r="51" spans="1:27" ht="15.75" customHeight="1" x14ac:dyDescent="0.45">
      <c r="A51" s="187" t="s">
        <v>192</v>
      </c>
      <c r="B51" s="187" t="s">
        <v>269</v>
      </c>
      <c r="C51" s="187"/>
      <c r="D51" s="231">
        <v>119.2</v>
      </c>
      <c r="E51" s="182" t="str">
        <f>IF(E7="Y", "1", "0")</f>
        <v>0</v>
      </c>
      <c r="F51" s="174">
        <f>E51*C2</f>
        <v>0</v>
      </c>
      <c r="G51" s="183">
        <f t="shared" si="3"/>
        <v>0</v>
      </c>
      <c r="H51" s="235" t="s">
        <v>268</v>
      </c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</row>
    <row r="52" spans="1:27" ht="15.75" customHeight="1" x14ac:dyDescent="0.45">
      <c r="A52" s="133" t="s">
        <v>271</v>
      </c>
      <c r="B52" s="187" t="s">
        <v>18</v>
      </c>
      <c r="C52" s="187"/>
      <c r="D52" s="231">
        <v>23.99</v>
      </c>
      <c r="E52" s="182" t="str">
        <f>IF(E5="Y", "1", "0")</f>
        <v>0</v>
      </c>
      <c r="F52" s="174">
        <f>E52*C2</f>
        <v>0</v>
      </c>
      <c r="G52" s="183">
        <f t="shared" si="3"/>
        <v>0</v>
      </c>
      <c r="H52" s="235" t="s">
        <v>270</v>
      </c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</row>
    <row r="55" spans="1:27" ht="13.15" x14ac:dyDescent="0.4">
      <c r="E55" s="232" t="s">
        <v>44</v>
      </c>
      <c r="F55" s="233"/>
      <c r="G55" s="234">
        <f>SUM(G12:G52)</f>
        <v>0</v>
      </c>
    </row>
  </sheetData>
  <mergeCells count="2">
    <mergeCell ref="B1:D1"/>
    <mergeCell ref="A1:A9"/>
  </mergeCells>
  <hyperlinks>
    <hyperlink ref="H20" r:id="rId1" xr:uid="{00000000-0004-0000-0400-000000000000}"/>
    <hyperlink ref="H21" r:id="rId2" xr:uid="{00000000-0004-0000-0400-000001000000}"/>
    <hyperlink ref="H22" r:id="rId3" xr:uid="{00000000-0004-0000-0400-000002000000}"/>
    <hyperlink ref="H23" r:id="rId4" xr:uid="{00000000-0004-0000-0400-000003000000}"/>
    <hyperlink ref="H27" r:id="rId5" xr:uid="{00000000-0004-0000-0400-000004000000}"/>
    <hyperlink ref="H28" r:id="rId6" xr:uid="{00000000-0004-0000-0400-000005000000}"/>
    <hyperlink ref="H29" r:id="rId7" xr:uid="{00000000-0004-0000-0400-000006000000}"/>
    <hyperlink ref="H30" r:id="rId8" xr:uid="{00000000-0004-0000-0400-000007000000}"/>
    <hyperlink ref="H31" r:id="rId9" xr:uid="{00000000-0004-0000-0400-000008000000}"/>
    <hyperlink ref="H32" r:id="rId10" xr:uid="{00000000-0004-0000-0400-000009000000}"/>
    <hyperlink ref="H33" r:id="rId11" xr:uid="{00000000-0004-0000-0400-00000A000000}"/>
    <hyperlink ref="H35" r:id="rId12" xr:uid="{00000000-0004-0000-0400-00000B000000}"/>
    <hyperlink ref="H36" r:id="rId13" xr:uid="{00000000-0004-0000-0400-00000C000000}"/>
    <hyperlink ref="H37" r:id="rId14" xr:uid="{00000000-0004-0000-0400-00000D000000}"/>
    <hyperlink ref="H38" r:id="rId15" xr:uid="{00000000-0004-0000-0400-00000E000000}"/>
    <hyperlink ref="H39" r:id="rId16" xr:uid="{00000000-0004-0000-0400-00000F000000}"/>
    <hyperlink ref="H40" r:id="rId17" xr:uid="{00000000-0004-0000-0400-000010000000}"/>
    <hyperlink ref="H41" r:id="rId18" xr:uid="{00000000-0004-0000-0400-000011000000}"/>
    <hyperlink ref="H42" r:id="rId19" xr:uid="{00000000-0004-0000-0400-000012000000}"/>
    <hyperlink ref="H48" r:id="rId20" xr:uid="{00000000-0004-0000-0400-000013000000}"/>
    <hyperlink ref="H49" r:id="rId21" xr:uid="{00000000-0004-0000-0400-000014000000}"/>
    <hyperlink ref="H50" r:id="rId22" xr:uid="{00000000-0004-0000-0400-000015000000}"/>
    <hyperlink ref="H52" r:id="rId23" xr:uid="{00000000-0004-0000-0400-000016000000}"/>
  </hyperlinks>
  <pageMargins left="0.7" right="0.7" top="0.75" bottom="0.75" header="0.3" footer="0.3"/>
  <pageSetup orientation="portrait" r:id="rId24"/>
  <drawing r:id="rId25"/>
  <legacyDrawing r:id="rId2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BB47A-68CE-44E0-B9F0-8163EB483F9B}">
  <dimension ref="A1:C75"/>
  <sheetViews>
    <sheetView workbookViewId="0"/>
  </sheetViews>
  <sheetFormatPr defaultRowHeight="12.75" x14ac:dyDescent="0.35"/>
  <cols>
    <col min="1" max="1" width="31.19921875" customWidth="1"/>
    <col min="2" max="2" width="10.6640625" customWidth="1"/>
  </cols>
  <sheetData>
    <row r="1" spans="1:3" s="339" customFormat="1" ht="13.15" x14ac:dyDescent="0.4">
      <c r="A1" s="358" t="s">
        <v>409</v>
      </c>
    </row>
    <row r="2" spans="1:3" x14ac:dyDescent="0.35">
      <c r="A2" s="353"/>
      <c r="B2" s="353"/>
    </row>
    <row r="3" spans="1:3" ht="13.15" x14ac:dyDescent="0.4">
      <c r="A3" s="354" t="s">
        <v>320</v>
      </c>
      <c r="B3" s="353"/>
    </row>
    <row r="4" spans="1:3" x14ac:dyDescent="0.35">
      <c r="A4" s="353" t="s">
        <v>321</v>
      </c>
      <c r="B4" s="355">
        <v>20.41</v>
      </c>
      <c r="C4" s="359" t="s">
        <v>384</v>
      </c>
    </row>
    <row r="5" spans="1:3" x14ac:dyDescent="0.35">
      <c r="A5" s="353" t="s">
        <v>322</v>
      </c>
      <c r="B5" s="355">
        <v>24</v>
      </c>
      <c r="C5" s="359" t="s">
        <v>385</v>
      </c>
    </row>
    <row r="6" spans="1:3" x14ac:dyDescent="0.35">
      <c r="A6" s="353" t="s">
        <v>323</v>
      </c>
      <c r="B6" s="355">
        <v>22.99</v>
      </c>
      <c r="C6" s="359" t="s">
        <v>386</v>
      </c>
    </row>
    <row r="7" spans="1:3" x14ac:dyDescent="0.35">
      <c r="A7" s="353"/>
      <c r="B7" s="353"/>
      <c r="C7" s="353"/>
    </row>
    <row r="8" spans="1:3" ht="13.15" x14ac:dyDescent="0.4">
      <c r="A8" s="354" t="s">
        <v>324</v>
      </c>
      <c r="B8" s="353"/>
      <c r="C8" s="353"/>
    </row>
    <row r="9" spans="1:3" x14ac:dyDescent="0.35">
      <c r="A9" s="353" t="s">
        <v>325</v>
      </c>
      <c r="B9" s="355">
        <v>28.14</v>
      </c>
      <c r="C9" s="359" t="s">
        <v>387</v>
      </c>
    </row>
    <row r="10" spans="1:3" x14ac:dyDescent="0.35">
      <c r="A10" s="353" t="s">
        <v>326</v>
      </c>
      <c r="B10" s="355">
        <v>9.99</v>
      </c>
      <c r="C10" s="359" t="s">
        <v>388</v>
      </c>
    </row>
    <row r="11" spans="1:3" x14ac:dyDescent="0.35">
      <c r="A11" s="353" t="s">
        <v>327</v>
      </c>
      <c r="B11" s="353" t="s">
        <v>328</v>
      </c>
      <c r="C11" s="353"/>
    </row>
    <row r="12" spans="1:3" x14ac:dyDescent="0.35">
      <c r="A12" s="353" t="s">
        <v>329</v>
      </c>
      <c r="B12" s="353" t="s">
        <v>328</v>
      </c>
      <c r="C12" s="353"/>
    </row>
    <row r="13" spans="1:3" x14ac:dyDescent="0.35">
      <c r="A13" s="353" t="s">
        <v>330</v>
      </c>
      <c r="B13" s="353" t="s">
        <v>328</v>
      </c>
      <c r="C13" s="353"/>
    </row>
    <row r="14" spans="1:3" x14ac:dyDescent="0.35">
      <c r="A14" s="353" t="s">
        <v>331</v>
      </c>
      <c r="B14" s="355">
        <v>6.99</v>
      </c>
      <c r="C14" s="359" t="s">
        <v>389</v>
      </c>
    </row>
    <row r="15" spans="1:3" x14ac:dyDescent="0.35">
      <c r="A15" s="353" t="s">
        <v>332</v>
      </c>
      <c r="B15" s="355">
        <v>24.99</v>
      </c>
      <c r="C15" s="359" t="s">
        <v>390</v>
      </c>
    </row>
    <row r="16" spans="1:3" x14ac:dyDescent="0.35">
      <c r="A16" s="353" t="s">
        <v>333</v>
      </c>
      <c r="B16" s="353" t="s">
        <v>328</v>
      </c>
      <c r="C16" s="353"/>
    </row>
    <row r="17" spans="1:3" x14ac:dyDescent="0.35">
      <c r="A17" s="353" t="s">
        <v>334</v>
      </c>
      <c r="B17" s="355">
        <v>27.1</v>
      </c>
      <c r="C17" s="359" t="s">
        <v>391</v>
      </c>
    </row>
    <row r="18" spans="1:3" x14ac:dyDescent="0.35">
      <c r="A18" s="353"/>
      <c r="B18" s="353"/>
      <c r="C18" s="353"/>
    </row>
    <row r="19" spans="1:3" ht="13.15" x14ac:dyDescent="0.4">
      <c r="A19" s="354" t="s">
        <v>335</v>
      </c>
      <c r="B19" s="353"/>
      <c r="C19" s="353"/>
    </row>
    <row r="20" spans="1:3" x14ac:dyDescent="0.35">
      <c r="A20" s="356" t="s">
        <v>336</v>
      </c>
      <c r="B20" s="355">
        <v>28.99</v>
      </c>
      <c r="C20" s="359" t="s">
        <v>392</v>
      </c>
    </row>
    <row r="21" spans="1:3" x14ac:dyDescent="0.35">
      <c r="A21" s="357" t="s">
        <v>337</v>
      </c>
      <c r="B21" s="353" t="s">
        <v>328</v>
      </c>
      <c r="C21" s="353"/>
    </row>
    <row r="22" spans="1:3" x14ac:dyDescent="0.35">
      <c r="A22" s="357" t="s">
        <v>338</v>
      </c>
      <c r="B22" s="353" t="s">
        <v>328</v>
      </c>
      <c r="C22" s="353"/>
    </row>
    <row r="23" spans="1:3" x14ac:dyDescent="0.35">
      <c r="A23" s="357" t="s">
        <v>339</v>
      </c>
      <c r="B23" s="353" t="s">
        <v>328</v>
      </c>
      <c r="C23" s="353"/>
    </row>
    <row r="24" spans="1:3" x14ac:dyDescent="0.35">
      <c r="A24" s="357" t="s">
        <v>340</v>
      </c>
      <c r="B24" s="353" t="s">
        <v>328</v>
      </c>
      <c r="C24" s="353"/>
    </row>
    <row r="25" spans="1:3" x14ac:dyDescent="0.35">
      <c r="A25" s="357" t="s">
        <v>341</v>
      </c>
      <c r="B25" s="353" t="s">
        <v>328</v>
      </c>
      <c r="C25" s="353"/>
    </row>
    <row r="26" spans="1:3" x14ac:dyDescent="0.35">
      <c r="A26" s="357" t="s">
        <v>342</v>
      </c>
      <c r="B26" s="353" t="s">
        <v>328</v>
      </c>
      <c r="C26" s="353"/>
    </row>
    <row r="27" spans="1:3" x14ac:dyDescent="0.35">
      <c r="A27" s="357" t="s">
        <v>343</v>
      </c>
      <c r="B27" s="353" t="s">
        <v>328</v>
      </c>
      <c r="C27" s="353"/>
    </row>
    <row r="28" spans="1:3" x14ac:dyDescent="0.35">
      <c r="A28" s="356" t="s">
        <v>344</v>
      </c>
      <c r="B28" s="355">
        <v>19.989999999999998</v>
      </c>
      <c r="C28" s="359" t="s">
        <v>393</v>
      </c>
    </row>
    <row r="29" spans="1:3" x14ac:dyDescent="0.35">
      <c r="A29" s="357" t="s">
        <v>345</v>
      </c>
      <c r="B29" s="353" t="s">
        <v>328</v>
      </c>
      <c r="C29" s="353"/>
    </row>
    <row r="30" spans="1:3" x14ac:dyDescent="0.35">
      <c r="A30" s="357" t="s">
        <v>346</v>
      </c>
      <c r="B30" s="353" t="s">
        <v>328</v>
      </c>
      <c r="C30" s="353"/>
    </row>
    <row r="31" spans="1:3" x14ac:dyDescent="0.35">
      <c r="A31" s="357" t="s">
        <v>347</v>
      </c>
      <c r="B31" s="353" t="s">
        <v>328</v>
      </c>
      <c r="C31" s="353"/>
    </row>
    <row r="32" spans="1:3" x14ac:dyDescent="0.35">
      <c r="A32" s="357" t="s">
        <v>348</v>
      </c>
      <c r="B32" s="355">
        <v>6.99</v>
      </c>
      <c r="C32" s="359" t="s">
        <v>394</v>
      </c>
    </row>
    <row r="33" spans="1:3" x14ac:dyDescent="0.35">
      <c r="A33" s="357" t="s">
        <v>349</v>
      </c>
      <c r="B33" s="355">
        <v>2.61</v>
      </c>
      <c r="C33" s="359" t="s">
        <v>395</v>
      </c>
    </row>
    <row r="34" spans="1:3" x14ac:dyDescent="0.35">
      <c r="A34" s="356" t="s">
        <v>350</v>
      </c>
      <c r="B34" s="355">
        <v>24.99</v>
      </c>
      <c r="C34" s="359" t="s">
        <v>396</v>
      </c>
    </row>
    <row r="35" spans="1:3" x14ac:dyDescent="0.35">
      <c r="A35" s="357" t="s">
        <v>351</v>
      </c>
      <c r="B35" s="353" t="s">
        <v>328</v>
      </c>
      <c r="C35" s="353"/>
    </row>
    <row r="36" spans="1:3" x14ac:dyDescent="0.35">
      <c r="A36" s="357" t="s">
        <v>352</v>
      </c>
      <c r="B36" s="353" t="s">
        <v>328</v>
      </c>
      <c r="C36" s="353"/>
    </row>
    <row r="37" spans="1:3" x14ac:dyDescent="0.35">
      <c r="A37" s="357" t="s">
        <v>353</v>
      </c>
      <c r="B37" s="353" t="s">
        <v>328</v>
      </c>
      <c r="C37" s="353"/>
    </row>
    <row r="38" spans="1:3" x14ac:dyDescent="0.35">
      <c r="A38" s="357" t="s">
        <v>354</v>
      </c>
      <c r="B38" s="353" t="s">
        <v>328</v>
      </c>
      <c r="C38" s="353"/>
    </row>
    <row r="39" spans="1:3" x14ac:dyDescent="0.35">
      <c r="A39" s="357" t="s">
        <v>355</v>
      </c>
      <c r="B39" s="353" t="s">
        <v>328</v>
      </c>
      <c r="C39" s="353"/>
    </row>
    <row r="40" spans="1:3" x14ac:dyDescent="0.35">
      <c r="A40" s="357" t="s">
        <v>356</v>
      </c>
      <c r="B40" s="353" t="s">
        <v>328</v>
      </c>
      <c r="C40" s="353"/>
    </row>
    <row r="41" spans="1:3" x14ac:dyDescent="0.35">
      <c r="A41" s="357" t="s">
        <v>357</v>
      </c>
      <c r="B41" s="353" t="s">
        <v>328</v>
      </c>
      <c r="C41" s="353"/>
    </row>
    <row r="42" spans="1:3" x14ac:dyDescent="0.35">
      <c r="A42" s="357" t="s">
        <v>358</v>
      </c>
      <c r="B42" s="353" t="s">
        <v>328</v>
      </c>
      <c r="C42" s="353"/>
    </row>
    <row r="43" spans="1:3" x14ac:dyDescent="0.35">
      <c r="A43" s="357" t="s">
        <v>359</v>
      </c>
      <c r="B43" s="355">
        <v>2.88</v>
      </c>
      <c r="C43" s="359" t="s">
        <v>397</v>
      </c>
    </row>
    <row r="44" spans="1:3" x14ac:dyDescent="0.35">
      <c r="A44" s="357" t="s">
        <v>360</v>
      </c>
      <c r="B44" s="355">
        <v>4.34</v>
      </c>
      <c r="C44" s="359" t="s">
        <v>398</v>
      </c>
    </row>
    <row r="45" spans="1:3" x14ac:dyDescent="0.35">
      <c r="A45" s="353" t="s">
        <v>361</v>
      </c>
      <c r="B45" s="355">
        <v>30.43</v>
      </c>
      <c r="C45" s="359" t="s">
        <v>399</v>
      </c>
    </row>
    <row r="46" spans="1:3" x14ac:dyDescent="0.35">
      <c r="A46" s="353" t="s">
        <v>362</v>
      </c>
      <c r="B46" s="353" t="s">
        <v>328</v>
      </c>
      <c r="C46" s="353"/>
    </row>
    <row r="47" spans="1:3" x14ac:dyDescent="0.35">
      <c r="A47" s="353" t="s">
        <v>363</v>
      </c>
      <c r="B47" s="353" t="s">
        <v>328</v>
      </c>
      <c r="C47" s="353"/>
    </row>
    <row r="48" spans="1:3" x14ac:dyDescent="0.35">
      <c r="A48" s="353"/>
      <c r="B48" s="353"/>
      <c r="C48" s="353"/>
    </row>
    <row r="49" spans="1:3" ht="13.15" x14ac:dyDescent="0.4">
      <c r="A49" s="354" t="s">
        <v>364</v>
      </c>
      <c r="B49" s="353"/>
      <c r="C49" s="353"/>
    </row>
    <row r="50" spans="1:3" x14ac:dyDescent="0.35">
      <c r="A50" s="353" t="s">
        <v>365</v>
      </c>
      <c r="B50" s="355">
        <v>171.47</v>
      </c>
      <c r="C50" s="359" t="s">
        <v>400</v>
      </c>
    </row>
    <row r="51" spans="1:3" x14ac:dyDescent="0.35">
      <c r="A51" s="353" t="s">
        <v>366</v>
      </c>
      <c r="B51" s="353" t="s">
        <v>367</v>
      </c>
      <c r="C51" s="353"/>
    </row>
    <row r="52" spans="1:3" x14ac:dyDescent="0.35">
      <c r="A52" s="353" t="s">
        <v>368</v>
      </c>
      <c r="B52" s="353" t="s">
        <v>367</v>
      </c>
      <c r="C52" s="353"/>
    </row>
    <row r="53" spans="1:3" x14ac:dyDescent="0.35">
      <c r="A53" s="353" t="s">
        <v>369</v>
      </c>
      <c r="B53" s="353" t="s">
        <v>367</v>
      </c>
      <c r="C53" s="353"/>
    </row>
    <row r="54" spans="1:3" x14ac:dyDescent="0.35">
      <c r="A54" s="353" t="s">
        <v>370</v>
      </c>
      <c r="B54" s="353" t="s">
        <v>367</v>
      </c>
      <c r="C54" s="353"/>
    </row>
    <row r="55" spans="1:3" x14ac:dyDescent="0.35">
      <c r="A55" s="353" t="s">
        <v>371</v>
      </c>
      <c r="B55" s="355">
        <v>5.99</v>
      </c>
      <c r="C55" s="359" t="s">
        <v>401</v>
      </c>
    </row>
    <row r="56" spans="1:3" x14ac:dyDescent="0.35">
      <c r="A56" s="353"/>
      <c r="B56" s="353"/>
      <c r="C56" s="353"/>
    </row>
    <row r="57" spans="1:3" x14ac:dyDescent="0.35">
      <c r="A57" s="353"/>
      <c r="B57" s="353"/>
      <c r="C57" s="353"/>
    </row>
    <row r="58" spans="1:3" ht="13.15" x14ac:dyDescent="0.4">
      <c r="A58" s="354" t="s">
        <v>372</v>
      </c>
      <c r="B58" s="353"/>
      <c r="C58" s="353"/>
    </row>
    <row r="59" spans="1:3" x14ac:dyDescent="0.35">
      <c r="A59" s="353" t="s">
        <v>373</v>
      </c>
      <c r="B59" s="355">
        <v>3.99</v>
      </c>
      <c r="C59" s="359" t="s">
        <v>402</v>
      </c>
    </row>
    <row r="60" spans="1:3" x14ac:dyDescent="0.35">
      <c r="A60" s="353" t="s">
        <v>374</v>
      </c>
      <c r="B60" s="355">
        <v>8.99</v>
      </c>
      <c r="C60" s="359" t="s">
        <v>403</v>
      </c>
    </row>
    <row r="61" spans="1:3" x14ac:dyDescent="0.35">
      <c r="A61" s="353" t="s">
        <v>375</v>
      </c>
      <c r="B61" s="355">
        <v>278.52</v>
      </c>
      <c r="C61" s="359" t="s">
        <v>404</v>
      </c>
    </row>
    <row r="62" spans="1:3" x14ac:dyDescent="0.35">
      <c r="A62" s="353" t="s">
        <v>376</v>
      </c>
      <c r="B62" s="353"/>
      <c r="C62" s="353"/>
    </row>
    <row r="63" spans="1:3" x14ac:dyDescent="0.35">
      <c r="A63" s="353" t="s">
        <v>377</v>
      </c>
      <c r="B63" s="355">
        <v>7.99</v>
      </c>
      <c r="C63" s="359" t="s">
        <v>405</v>
      </c>
    </row>
    <row r="64" spans="1:3" x14ac:dyDescent="0.35">
      <c r="A64" s="353" t="s">
        <v>378</v>
      </c>
      <c r="B64" s="353" t="s">
        <v>30</v>
      </c>
      <c r="C64" s="353"/>
    </row>
    <row r="65" spans="1:3" x14ac:dyDescent="0.35">
      <c r="A65" s="353" t="s">
        <v>379</v>
      </c>
      <c r="B65" s="353" t="s">
        <v>30</v>
      </c>
      <c r="C65" s="353"/>
    </row>
    <row r="66" spans="1:3" x14ac:dyDescent="0.35">
      <c r="A66" s="353"/>
      <c r="B66" s="353"/>
      <c r="C66" s="353"/>
    </row>
    <row r="67" spans="1:3" ht="13.15" x14ac:dyDescent="0.4">
      <c r="A67" s="354" t="s">
        <v>380</v>
      </c>
      <c r="B67" s="353"/>
      <c r="C67" s="353"/>
    </row>
    <row r="68" spans="1:3" x14ac:dyDescent="0.35">
      <c r="A68" s="353" t="s">
        <v>381</v>
      </c>
      <c r="B68" s="355">
        <v>3.58</v>
      </c>
      <c r="C68" s="359" t="s">
        <v>406</v>
      </c>
    </row>
    <row r="69" spans="1:3" x14ac:dyDescent="0.35">
      <c r="A69" s="353" t="s">
        <v>382</v>
      </c>
      <c r="B69" s="355">
        <v>21.98</v>
      </c>
      <c r="C69" s="359" t="s">
        <v>407</v>
      </c>
    </row>
    <row r="70" spans="1:3" x14ac:dyDescent="0.35">
      <c r="A70" s="353" t="s">
        <v>383</v>
      </c>
      <c r="B70" s="355">
        <v>13.99</v>
      </c>
      <c r="C70" s="359" t="s">
        <v>408</v>
      </c>
    </row>
    <row r="71" spans="1:3" ht="13.15" x14ac:dyDescent="0.4">
      <c r="A71" s="354"/>
      <c r="B71" s="353"/>
      <c r="C71" s="353"/>
    </row>
    <row r="72" spans="1:3" ht="13.15" x14ac:dyDescent="0.4">
      <c r="A72" s="354"/>
      <c r="B72" s="353"/>
    </row>
    <row r="73" spans="1:3" ht="13.15" x14ac:dyDescent="0.4">
      <c r="A73" s="354"/>
      <c r="B73" s="353"/>
    </row>
    <row r="74" spans="1:3" ht="13.15" x14ac:dyDescent="0.4">
      <c r="A74" s="354" t="s">
        <v>44</v>
      </c>
      <c r="B74" s="355">
        <v>762.78</v>
      </c>
    </row>
    <row r="75" spans="1:3" x14ac:dyDescent="0.35">
      <c r="A75" s="353"/>
      <c r="B75" s="353"/>
    </row>
  </sheetData>
  <hyperlinks>
    <hyperlink ref="C4" r:id="rId1" xr:uid="{F0C8A99A-C984-46CF-A0DB-2A675E8DB57C}"/>
    <hyperlink ref="C5" r:id="rId2" xr:uid="{6B247FE9-C343-4FFD-91E4-AC0738BA0588}"/>
    <hyperlink ref="C6" r:id="rId3" xr:uid="{23FB3B3B-8214-414D-BFE4-13171A7AF9FD}"/>
    <hyperlink ref="C9" r:id="rId4" xr:uid="{55F48221-52EA-464B-8573-ED36460CB672}"/>
    <hyperlink ref="C10" r:id="rId5" xr:uid="{1AAF6EA5-C1C9-475E-8EDB-9868BEA0DA6D}"/>
    <hyperlink ref="C14" r:id="rId6" xr:uid="{EA20FE62-603C-4492-98AA-0EA7293CE0D3}"/>
    <hyperlink ref="C15" r:id="rId7" xr:uid="{CE03C789-CD22-44C1-837D-C38F004D920A}"/>
    <hyperlink ref="C17" r:id="rId8" xr:uid="{78D9D078-B655-4817-9E72-542F66CEF54B}"/>
    <hyperlink ref="C20" r:id="rId9" xr:uid="{7DC254DD-179C-4A3D-A2A5-401DE8FE3534}"/>
    <hyperlink ref="C28" r:id="rId10" xr:uid="{168BE8CF-3040-4030-8FB4-0BCA6C323652}"/>
    <hyperlink ref="C32" r:id="rId11" xr:uid="{677847C3-01D5-450D-9764-21853B45A4CC}"/>
    <hyperlink ref="C33" r:id="rId12" xr:uid="{37CEF1C3-FBEF-412C-87D5-2E68B0DA33CD}"/>
    <hyperlink ref="C34" r:id="rId13" xr:uid="{C1531B52-46E2-41D0-9248-9AB3F16ECA25}"/>
    <hyperlink ref="C43" r:id="rId14" xr:uid="{232DC1E3-9E28-4069-B67F-280A2C4ACEB1}"/>
    <hyperlink ref="C44" r:id="rId15" xr:uid="{77882546-72A3-4A5C-9B3A-6A7F45312586}"/>
    <hyperlink ref="C45" r:id="rId16" xr:uid="{DEF4E65C-B2F6-4C20-B589-DE58D3F326F1}"/>
    <hyperlink ref="C50" r:id="rId17" xr:uid="{03CAB19E-0346-4188-A91F-FC0529483629}"/>
    <hyperlink ref="C55" r:id="rId18" xr:uid="{DE8E1947-F4C2-4403-A0D0-CF9EF0BACD34}"/>
    <hyperlink ref="C59" r:id="rId19" xr:uid="{49479B32-17F0-4B58-929D-F3C841BD1368}"/>
    <hyperlink ref="C60" r:id="rId20" xr:uid="{0E04BF84-6DD1-45B9-BDE7-37FBD3D5D19C}"/>
    <hyperlink ref="C61" r:id="rId21" xr:uid="{F6DD77AC-FEB2-488F-BDD5-732ADB1FC3CE}"/>
    <hyperlink ref="C63" r:id="rId22" xr:uid="{DE883E83-2A14-4B07-9783-189684E2C97E}"/>
    <hyperlink ref="C68" r:id="rId23" xr:uid="{C77829A6-833B-422D-AA21-4ED8C4139E54}"/>
    <hyperlink ref="C69" r:id="rId24" display="https://www.amazon.com/TP-Link-Foldable-Gigabit-Ethernet-Compatible/dp/B00YUU3KC6/ref=sxin_16_pa_sp_search_thematic_sspa?content-id=amzn1.sym.26abd864-41de-4663-b956-74ef0d53e0d2%3Aamzn1.sym.26abd864-41de-4663-b956-74ef0d53e0d2&amp;crid=3J3NIDBOMDJFI&amp;cv_ct_cx=usb%2Bto%2Bethernet&amp;keywords=usb%2Bto%2Bethernet&amp;pd_rd_i=B00YUU3KC6&amp;pd_rd_r=e7487c88-7314-4d68-a8bd-1b9869c542a5&amp;pd_rd_w=TCWcN&amp;pd_rd_wg=D2QtS&amp;pf_rd_p=26abd864-41de-4663-b956-74ef0d53e0d2&amp;pf_rd_r=PZQCV8M02HC7Y8059Q9P&amp;qid=1696367648&amp;sbo=RZvfv%2F%2FHxDF%2BO5021pAnSA%3D%3D&amp;sprefix=usb%2Bto%2Bethernet%2Caps%2C98&amp;sr=1-3-2b34d040-5c83-4b7f-ba01-15975dfb8828-spons&amp;sp_csd=d2lkZ2V0TmFtZT1zcF9zZWFyY2hfdGhlbWF0aWM&amp;th=1" xr:uid="{16FEB18E-47CC-4A6B-9DBC-AFEE391EE3F6}"/>
    <hyperlink ref="C70" r:id="rId25" xr:uid="{275FB33F-1586-468C-9388-902970CE21E1}"/>
  </hyperlinks>
  <pageMargins left="0.7" right="0.7" top="0.75" bottom="0.75" header="0.3" footer="0.3"/>
  <pageSetup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Project Developer</vt:lpstr>
      <vt:lpstr>SensorStation worksheet</vt:lpstr>
      <vt:lpstr>RPi Sensorgnome worksheet</vt:lpstr>
      <vt:lpstr>Guyed Rohn worksheet</vt:lpstr>
      <vt:lpstr>Bracketed Rohn worksheet</vt:lpstr>
      <vt:lpstr>Pop-up Mast worksheet</vt:lpstr>
      <vt:lpstr>Motus Toolkit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 A</dc:creator>
  <cp:lastModifiedBy>Todd Alleger</cp:lastModifiedBy>
  <dcterms:created xsi:type="dcterms:W3CDTF">2023-01-23T18:19:18Z</dcterms:created>
  <dcterms:modified xsi:type="dcterms:W3CDTF">2023-10-20T19:02:19Z</dcterms:modified>
</cp:coreProperties>
</file>